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Deterministické modely zásob" sheetId="1" r:id="rId1"/>
    <sheet name="Stochastická jednorázová zásoba" sheetId="2" r:id="rId2"/>
    <sheet name="Model hromadné obsluhy" sheetId="3" r:id="rId3"/>
  </sheets>
  <definedNames/>
  <calcPr fullCalcOnLoad="1"/>
</workbook>
</file>

<file path=xl/sharedStrings.xml><?xml version="1.0" encoding="utf-8"?>
<sst xmlns="http://schemas.openxmlformats.org/spreadsheetml/2006/main" count="52" uniqueCount="43">
  <si>
    <t>Q</t>
  </si>
  <si>
    <t>d</t>
  </si>
  <si>
    <r>
      <t>c</t>
    </r>
    <r>
      <rPr>
        <vertAlign val="subscript"/>
        <sz val="12"/>
        <rFont val="Times New Roman"/>
        <family val="1"/>
      </rPr>
      <t>1</t>
    </r>
  </si>
  <si>
    <r>
      <t>c</t>
    </r>
    <r>
      <rPr>
        <vertAlign val="subscript"/>
        <sz val="12"/>
        <rFont val="Times New Roman"/>
        <family val="1"/>
      </rPr>
      <t>2</t>
    </r>
  </si>
  <si>
    <r>
      <t>c</t>
    </r>
    <r>
      <rPr>
        <vertAlign val="subscript"/>
        <sz val="12"/>
        <rFont val="Times New Roman"/>
        <family val="1"/>
      </rPr>
      <t>3</t>
    </r>
  </si>
  <si>
    <t>q*</t>
  </si>
  <si>
    <t>N*</t>
  </si>
  <si>
    <t>t*</t>
  </si>
  <si>
    <t>r*</t>
  </si>
  <si>
    <r>
      <t>β</t>
    </r>
    <r>
      <rPr>
        <i/>
        <sz val="12"/>
        <rFont val="Times New Roman"/>
        <family val="1"/>
      </rPr>
      <t>*</t>
    </r>
  </si>
  <si>
    <t>s*</t>
  </si>
  <si>
    <t xml:space="preserve">– </t>
  </si>
  <si>
    <t xml:space="preserve"> </t>
  </si>
  <si>
    <r>
      <t>α</t>
    </r>
    <r>
      <rPr>
        <i/>
        <sz val="12"/>
        <rFont val="Times New Roman"/>
        <family val="1"/>
      </rPr>
      <t>*</t>
    </r>
  </si>
  <si>
    <t>P</t>
  </si>
  <si>
    <t>kritéria</t>
  </si>
  <si>
    <t>zás. \ popt.</t>
  </si>
  <si>
    <t>Výpočet nákladů</t>
  </si>
  <si>
    <r>
      <t>c</t>
    </r>
    <r>
      <rPr>
        <vertAlign val="subscript"/>
        <sz val="12"/>
        <rFont val="Times New Roman"/>
        <family val="1"/>
      </rPr>
      <t>2</t>
    </r>
  </si>
  <si>
    <r>
      <t>p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Q</t>
    </r>
    <r>
      <rPr>
        <sz val="12"/>
        <rFont val="Times New Roman"/>
        <family val="1"/>
      </rPr>
      <t>)</t>
    </r>
  </si>
  <si>
    <r>
      <t>Σ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Q</t>
    </r>
    <r>
      <rPr>
        <sz val="12"/>
        <rFont val="Times New Roman"/>
        <family val="1"/>
      </rPr>
      <t>)</t>
    </r>
  </si>
  <si>
    <r>
      <t>N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Q</t>
    </r>
    <r>
      <rPr>
        <sz val="12"/>
        <rFont val="Times New Roman"/>
        <family val="1"/>
      </rPr>
      <t>)</t>
    </r>
  </si>
  <si>
    <t>Zadání</t>
  </si>
  <si>
    <t>Výpočty</t>
  </si>
  <si>
    <t>Stochastická poptávka, jednorázově vytvářená zásoba</t>
  </si>
  <si>
    <r>
      <t>c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/(c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+c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</si>
  <si>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Deterministické zásoby</t>
  </si>
  <si>
    <r>
      <t>p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popt.</t>
    </r>
    <r>
      <rPr>
        <sz val="12"/>
        <rFont val="Times New Roman"/>
        <family val="1"/>
      </rPr>
      <t>)</t>
    </r>
  </si>
  <si>
    <r>
      <t>intenzita příchodu (</t>
    </r>
    <r>
      <rPr>
        <i/>
        <sz val="12"/>
        <rFont val="Times New Roman"/>
        <family val="1"/>
      </rPr>
      <t>λ</t>
    </r>
    <r>
      <rPr>
        <sz val="12"/>
        <rFont val="Times New Roman"/>
        <family val="1"/>
      </rPr>
      <t>)</t>
    </r>
  </si>
  <si>
    <r>
      <t>intenzita obsluhy (</t>
    </r>
    <r>
      <rPr>
        <i/>
        <sz val="12"/>
        <rFont val="Arial"/>
        <family val="2"/>
      </rPr>
      <t>μ</t>
    </r>
    <r>
      <rPr>
        <sz val="12"/>
        <rFont val="Times New Roman"/>
        <family val="1"/>
      </rPr>
      <t>)</t>
    </r>
  </si>
  <si>
    <r>
      <t>Ø</t>
    </r>
    <r>
      <rPr>
        <sz val="12"/>
        <rFont val="Times New Roman"/>
        <family val="1"/>
      </rPr>
      <t xml:space="preserve"> intenzita provozu (</t>
    </r>
    <r>
      <rPr>
        <i/>
        <sz val="12"/>
        <rFont val="Arial"/>
        <family val="2"/>
      </rPr>
      <t>ρ</t>
    </r>
    <r>
      <rPr>
        <sz val="12"/>
        <rFont val="Times New Roman"/>
        <family val="1"/>
      </rPr>
      <t>)</t>
    </r>
  </si>
  <si>
    <t>T</t>
  </si>
  <si>
    <r>
      <t>T</t>
    </r>
    <r>
      <rPr>
        <i/>
        <vertAlign val="subscript"/>
        <sz val="12"/>
        <rFont val="Times New Roman"/>
        <family val="1"/>
      </rPr>
      <t>f</t>
    </r>
  </si>
  <si>
    <r>
      <t>Ø</t>
    </r>
    <r>
      <rPr>
        <i/>
        <sz val="12"/>
        <rFont val="Times New Roman"/>
        <family val="1"/>
      </rPr>
      <t xml:space="preserve"> n</t>
    </r>
  </si>
  <si>
    <r>
      <t xml:space="preserve">prodleva – 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0</t>
    </r>
  </si>
  <si>
    <r>
      <t>Ø</t>
    </r>
    <r>
      <rPr>
        <i/>
        <sz val="12"/>
        <rFont val="Times New Roman"/>
        <family val="1"/>
      </rPr>
      <t xml:space="preserve"> n</t>
    </r>
    <r>
      <rPr>
        <i/>
        <vertAlign val="subscript"/>
        <sz val="12"/>
        <rFont val="Times New Roman"/>
        <family val="1"/>
      </rPr>
      <t>f</t>
    </r>
  </si>
  <si>
    <t>Jednoduchý exponenciální MHO</t>
  </si>
  <si>
    <r>
      <t>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Q</t>
    </r>
    <r>
      <rPr>
        <sz val="12"/>
        <rFont val="Times New Roman"/>
        <family val="1"/>
      </rPr>
      <t>)</t>
    </r>
  </si>
  <si>
    <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Q</t>
    </r>
    <r>
      <rPr>
        <sz val="12"/>
        <rFont val="Times New Roman"/>
        <family val="1"/>
      </rPr>
      <t>)</t>
    </r>
  </si>
  <si>
    <r>
      <t xml:space="preserve">fronta –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>{</t>
    </r>
    <r>
      <rPr>
        <i/>
        <sz val="12"/>
        <rFont val="Times New Roman"/>
        <family val="1"/>
      </rPr>
      <t>n</t>
    </r>
    <r>
      <rPr>
        <sz val="12"/>
        <rFont val="Arial"/>
        <family val="2"/>
      </rPr>
      <t>≥</t>
    </r>
    <r>
      <rPr>
        <sz val="12"/>
        <rFont val="Times New Roman"/>
        <family val="1"/>
      </rPr>
      <t>2}</t>
    </r>
  </si>
  <si>
    <t>D1</t>
  </si>
  <si>
    <t>D2</t>
  </si>
  <si>
    <t>D3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</si>
</sst>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vertAlign val="subscript"/>
      <sz val="12"/>
      <name val="Times New Roman"/>
      <family val="1"/>
    </font>
    <font>
      <sz val="14"/>
      <name val="Arial"/>
      <family val="2"/>
    </font>
    <font>
      <sz val="12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Up="1"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5" applyNumberFormat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3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3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3" fillId="33" borderId="15" xfId="0" applyFont="1" applyFill="1" applyBorder="1" applyAlignment="1">
      <alignment horizontal="center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5" fillId="33" borderId="28" xfId="0" applyFont="1" applyFill="1" applyBorder="1" applyAlignment="1">
      <alignment horizontal="center"/>
    </xf>
    <xf numFmtId="0" fontId="1" fillId="0" borderId="17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0" xfId="0" applyFont="1" applyBorder="1" applyAlignment="1">
      <alignment/>
    </xf>
    <xf numFmtId="2" fontId="1" fillId="33" borderId="16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3" fillId="33" borderId="22" xfId="0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8" fillId="0" borderId="0" xfId="0" applyFont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9"/>
  <sheetViews>
    <sheetView showGridLines="0" showRowColHeaders="0" tabSelected="1" zoomScalePageLayoutView="0" workbookViewId="0" topLeftCell="A1">
      <selection activeCell="B2" sqref="B2:E2"/>
    </sheetView>
  </sheetViews>
  <sheetFormatPr defaultColWidth="9.140625" defaultRowHeight="12.75"/>
  <cols>
    <col min="1" max="1" width="9.140625" style="1" customWidth="1"/>
    <col min="2" max="3" width="10.00390625" style="1" customWidth="1"/>
    <col min="4" max="4" width="12.8515625" style="1" customWidth="1"/>
    <col min="5" max="10" width="10.00390625" style="1" customWidth="1"/>
    <col min="11" max="16384" width="9.140625" style="1" customWidth="1"/>
  </cols>
  <sheetData>
    <row r="2" spans="2:5" ht="29.25" customHeight="1">
      <c r="B2" s="60" t="s">
        <v>26</v>
      </c>
      <c r="C2" s="60"/>
      <c r="D2" s="60"/>
      <c r="E2" s="60"/>
    </row>
    <row r="3" ht="16.5" thickBot="1"/>
    <row r="4" spans="3:4" ht="17.25" customHeight="1">
      <c r="C4" s="23" t="s">
        <v>0</v>
      </c>
      <c r="D4" s="24">
        <v>10000</v>
      </c>
    </row>
    <row r="5" spans="3:4" ht="17.25" customHeight="1">
      <c r="C5" s="25" t="s">
        <v>2</v>
      </c>
      <c r="D5" s="26">
        <v>100</v>
      </c>
    </row>
    <row r="6" spans="3:4" ht="17.25" customHeight="1">
      <c r="C6" s="25" t="s">
        <v>3</v>
      </c>
      <c r="D6" s="26">
        <v>800</v>
      </c>
    </row>
    <row r="7" spans="3:4" ht="17.25" customHeight="1">
      <c r="C7" s="25" t="s">
        <v>4</v>
      </c>
      <c r="D7" s="26">
        <v>8</v>
      </c>
    </row>
    <row r="8" spans="3:4" ht="17.25" customHeight="1">
      <c r="C8" s="25" t="s">
        <v>1</v>
      </c>
      <c r="D8" s="34">
        <v>0.125</v>
      </c>
    </row>
    <row r="9" spans="3:4" ht="17.25" customHeight="1" thickBot="1">
      <c r="C9" s="27" t="s">
        <v>14</v>
      </c>
      <c r="D9" s="32">
        <v>40000</v>
      </c>
    </row>
    <row r="10" ht="17.25" customHeight="1" thickBot="1">
      <c r="B10" s="2"/>
    </row>
    <row r="11" spans="3:6" ht="16.5" thickBot="1">
      <c r="C11" s="14" t="s">
        <v>40</v>
      </c>
      <c r="D11" s="15" t="s">
        <v>41</v>
      </c>
      <c r="E11" s="16" t="s">
        <v>42</v>
      </c>
      <c r="F11" s="3"/>
    </row>
    <row r="12" spans="2:6" ht="15.75">
      <c r="B12" s="17" t="s">
        <v>5</v>
      </c>
      <c r="C12" s="18">
        <f>SQRT(2*D4*D6/D5)</f>
        <v>400</v>
      </c>
      <c r="D12" s="19">
        <f>SQRT((2*D4*D6*(D5+D7)/(D5*D7)))</f>
        <v>1469.6938456699068</v>
      </c>
      <c r="E12" s="20">
        <f>SQRT(2*D4*D6*D9/(D5*(D9-D4)))</f>
        <v>461.8802153517006</v>
      </c>
      <c r="F12" s="5"/>
    </row>
    <row r="13" spans="2:6" ht="15.75">
      <c r="B13" s="21" t="s">
        <v>10</v>
      </c>
      <c r="C13" s="9" t="s">
        <v>11</v>
      </c>
      <c r="D13" s="6">
        <f>D12*D18</f>
        <v>1360.8276348795432</v>
      </c>
      <c r="E13" s="10" t="s">
        <v>11</v>
      </c>
      <c r="F13" s="5"/>
    </row>
    <row r="14" spans="2:6" ht="15.75">
      <c r="B14" s="21" t="s">
        <v>6</v>
      </c>
      <c r="C14" s="9">
        <f>SQRT(2*D4*D5*D6)</f>
        <v>40000</v>
      </c>
      <c r="D14" s="6">
        <f>SQRT(2*D4*D5*D6*D17)</f>
        <v>10886.621079036346</v>
      </c>
      <c r="E14" s="10">
        <f>SQRT(2*D4*D5*D6*D9/(D9-D4))</f>
        <v>46188.02153517006</v>
      </c>
      <c r="F14" s="5"/>
    </row>
    <row r="15" spans="2:6" ht="15.75">
      <c r="B15" s="21" t="s">
        <v>7</v>
      </c>
      <c r="C15" s="9">
        <f>C12/$D$4</f>
        <v>0.04</v>
      </c>
      <c r="D15" s="6">
        <f>D12/$D$4</f>
        <v>0.14696938456699069</v>
      </c>
      <c r="E15" s="10">
        <f>E12/$D$4</f>
        <v>0.04618802153517006</v>
      </c>
      <c r="F15" s="5"/>
    </row>
    <row r="16" spans="2:6" ht="15.75">
      <c r="B16" s="21" t="s">
        <v>8</v>
      </c>
      <c r="C16" s="9">
        <f>$D$4*$D$8-C12*ROUNDDOWN($D$4*$D$8/C12,0)</f>
        <v>50</v>
      </c>
      <c r="D16" s="33">
        <f>$D$4*$D$8-D12*ROUNDDOWN($D$4*$D$8/D12,0)-D13</f>
        <v>-110.82763487954321</v>
      </c>
      <c r="E16" s="10">
        <f>IF((D9-D4)/D4&lt;D8,(E15-D8)*(D9-D4),D4*D8)</f>
        <v>1250</v>
      </c>
      <c r="F16" s="5"/>
    </row>
    <row r="17" spans="2:6" ht="15.75">
      <c r="B17" s="31" t="s">
        <v>13</v>
      </c>
      <c r="C17" s="28" t="s">
        <v>11</v>
      </c>
      <c r="D17" s="29">
        <f>D7/(D7+D5)</f>
        <v>0.07407407407407407</v>
      </c>
      <c r="E17" s="30" t="s">
        <v>11</v>
      </c>
      <c r="F17" s="5"/>
    </row>
    <row r="18" spans="2:6" ht="16.5" thickBot="1">
      <c r="B18" s="22" t="s">
        <v>9</v>
      </c>
      <c r="C18" s="11" t="s">
        <v>11</v>
      </c>
      <c r="D18" s="12">
        <f>D5/(D5+D7)</f>
        <v>0.9259259259259259</v>
      </c>
      <c r="E18" s="13" t="s">
        <v>11</v>
      </c>
      <c r="F18" s="5"/>
    </row>
    <row r="19" ht="15.75">
      <c r="C19" s="1" t="s">
        <v>12</v>
      </c>
    </row>
  </sheetData>
  <sheetProtection/>
  <mergeCells count="1">
    <mergeCell ref="B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9"/>
  <sheetViews>
    <sheetView showGridLines="0" showRowColHeaders="0" zoomScale="90" zoomScaleNormal="90" zoomScalePageLayoutView="0" workbookViewId="0" topLeftCell="A2">
      <selection activeCell="B2" sqref="B2:J2"/>
    </sheetView>
  </sheetViews>
  <sheetFormatPr defaultColWidth="9.140625" defaultRowHeight="12.75"/>
  <cols>
    <col min="1" max="1" width="9.140625" style="3" customWidth="1"/>
    <col min="2" max="10" width="10.421875" style="3" customWidth="1"/>
    <col min="11" max="16384" width="9.140625" style="3" customWidth="1"/>
  </cols>
  <sheetData>
    <row r="2" spans="2:10" ht="35.25" customHeight="1">
      <c r="B2" s="60" t="s">
        <v>24</v>
      </c>
      <c r="C2" s="60"/>
      <c r="D2" s="60"/>
      <c r="E2" s="60"/>
      <c r="F2" s="60"/>
      <c r="G2" s="60"/>
      <c r="H2" s="60"/>
      <c r="I2" s="60"/>
      <c r="J2" s="60"/>
    </row>
    <row r="3" ht="16.5" thickBot="1"/>
    <row r="4" spans="4:9" ht="19.5" customHeight="1" thickBot="1">
      <c r="D4" s="61" t="s">
        <v>22</v>
      </c>
      <c r="E4" s="62"/>
      <c r="F4" s="61" t="s">
        <v>23</v>
      </c>
      <c r="G4" s="62"/>
      <c r="I4" s="4"/>
    </row>
    <row r="5" spans="3:9" ht="15.75">
      <c r="C5" s="50" t="s">
        <v>15</v>
      </c>
      <c r="D5" s="23" t="s">
        <v>0</v>
      </c>
      <c r="E5" s="51" t="s">
        <v>19</v>
      </c>
      <c r="F5" s="7" t="s">
        <v>20</v>
      </c>
      <c r="G5" s="51" t="s">
        <v>21</v>
      </c>
      <c r="I5" s="4"/>
    </row>
    <row r="6" spans="3:9" ht="15.75">
      <c r="C6" s="50" t="str">
        <f aca="true" t="shared" si="0" ref="C6:C12">CONCATENATE("&lt;=",D6)</f>
        <v>&lt;=0</v>
      </c>
      <c r="D6" s="38">
        <v>0</v>
      </c>
      <c r="E6" s="39">
        <v>0.03</v>
      </c>
      <c r="F6" s="42">
        <f aca="true" t="shared" si="1" ref="F6:F12">SUMIF($D$6:$D$12,C6,$E$6:$E$12)</f>
        <v>0.03</v>
      </c>
      <c r="G6" s="43">
        <f aca="true" t="shared" si="2" ref="G6:G12">J21+J31</f>
        <v>12120</v>
      </c>
      <c r="I6" s="4"/>
    </row>
    <row r="7" spans="3:9" ht="15.75">
      <c r="C7" s="50" t="str">
        <f t="shared" si="0"/>
        <v>&lt;=1</v>
      </c>
      <c r="D7" s="38">
        <v>1</v>
      </c>
      <c r="E7" s="39">
        <v>0.07</v>
      </c>
      <c r="F7" s="42">
        <f t="shared" si="1"/>
        <v>0.1</v>
      </c>
      <c r="G7" s="43">
        <f t="shared" si="2"/>
        <v>8300</v>
      </c>
      <c r="I7" s="4"/>
    </row>
    <row r="8" spans="3:9" ht="15.75">
      <c r="C8" s="50" t="str">
        <f t="shared" si="0"/>
        <v>&lt;=2</v>
      </c>
      <c r="D8" s="38">
        <v>2</v>
      </c>
      <c r="E8" s="39">
        <v>0.15</v>
      </c>
      <c r="F8" s="42">
        <f t="shared" si="1"/>
        <v>0.25</v>
      </c>
      <c r="G8" s="43">
        <f t="shared" si="2"/>
        <v>4900</v>
      </c>
      <c r="I8" s="4"/>
    </row>
    <row r="9" spans="3:9" ht="15.75">
      <c r="C9" s="50" t="str">
        <f t="shared" si="0"/>
        <v>&lt;=3</v>
      </c>
      <c r="D9" s="38">
        <v>3</v>
      </c>
      <c r="E9" s="39">
        <v>0.4</v>
      </c>
      <c r="F9" s="42">
        <f t="shared" si="1"/>
        <v>0.65</v>
      </c>
      <c r="G9" s="43">
        <f t="shared" si="2"/>
        <v>2400</v>
      </c>
      <c r="I9" s="4"/>
    </row>
    <row r="10" spans="3:9" ht="15.75">
      <c r="C10" s="50" t="str">
        <f t="shared" si="0"/>
        <v>&lt;=4</v>
      </c>
      <c r="D10" s="38">
        <v>4</v>
      </c>
      <c r="E10" s="39">
        <v>0.3</v>
      </c>
      <c r="F10" s="42">
        <f t="shared" si="1"/>
        <v>0.95</v>
      </c>
      <c r="G10" s="43">
        <f t="shared" si="2"/>
        <v>2300</v>
      </c>
      <c r="I10" s="4"/>
    </row>
    <row r="11" spans="3:9" ht="15.75">
      <c r="C11" s="50" t="str">
        <f t="shared" si="0"/>
        <v>&lt;=5</v>
      </c>
      <c r="D11" s="38">
        <v>5</v>
      </c>
      <c r="E11" s="39">
        <v>0.04</v>
      </c>
      <c r="F11" s="42">
        <f t="shared" si="1"/>
        <v>0.99</v>
      </c>
      <c r="G11" s="43">
        <f t="shared" si="2"/>
        <v>4000</v>
      </c>
      <c r="I11" s="4"/>
    </row>
    <row r="12" spans="3:9" ht="16.5" thickBot="1">
      <c r="C12" s="50" t="str">
        <f t="shared" si="0"/>
        <v>&lt;=6</v>
      </c>
      <c r="D12" s="40">
        <v>6</v>
      </c>
      <c r="E12" s="41">
        <f>1-SUM(E6:E11)</f>
        <v>0.010000000000000009</v>
      </c>
      <c r="F12" s="52">
        <f t="shared" si="1"/>
        <v>1</v>
      </c>
      <c r="G12" s="36">
        <f t="shared" si="2"/>
        <v>5940</v>
      </c>
      <c r="I12" s="4"/>
    </row>
    <row r="13" spans="4:8" ht="13.5" thickBot="1">
      <c r="D13" s="59"/>
      <c r="E13" s="59"/>
      <c r="G13" s="58"/>
      <c r="H13" s="58"/>
    </row>
    <row r="14" spans="4:10" ht="18.75">
      <c r="D14" s="23" t="s">
        <v>2</v>
      </c>
      <c r="E14" s="35">
        <v>2000</v>
      </c>
      <c r="F14" s="4"/>
      <c r="G14" s="45"/>
      <c r="H14" s="45"/>
      <c r="I14" s="4"/>
      <c r="J14" s="4"/>
    </row>
    <row r="15" spans="4:5" ht="18.75">
      <c r="D15" s="25" t="s">
        <v>18</v>
      </c>
      <c r="E15" s="43">
        <v>4000</v>
      </c>
    </row>
    <row r="16" spans="4:5" ht="19.5" thickBot="1">
      <c r="D16" s="40" t="s">
        <v>25</v>
      </c>
      <c r="E16" s="41">
        <f>E15/(E15+E14)</f>
        <v>0.6666666666666666</v>
      </c>
    </row>
    <row r="17" ht="16.5" thickBot="1"/>
    <row r="18" spans="2:10" ht="19.5" customHeight="1" thickBot="1">
      <c r="B18" s="61" t="s">
        <v>17</v>
      </c>
      <c r="C18" s="63"/>
      <c r="D18" s="63"/>
      <c r="E18" s="63"/>
      <c r="F18" s="63"/>
      <c r="G18" s="63"/>
      <c r="H18" s="63"/>
      <c r="I18" s="63"/>
      <c r="J18" s="62"/>
    </row>
    <row r="19" spans="2:10" ht="16.5" thickBot="1">
      <c r="B19" s="44"/>
      <c r="C19" s="45"/>
      <c r="D19" s="45"/>
      <c r="E19" s="45"/>
      <c r="F19" s="45"/>
      <c r="G19" s="45"/>
      <c r="H19" s="45"/>
      <c r="I19" s="45"/>
      <c r="J19" s="46"/>
    </row>
    <row r="20" spans="2:10" ht="18.75">
      <c r="B20" s="7" t="s">
        <v>16</v>
      </c>
      <c r="C20" s="8">
        <v>0</v>
      </c>
      <c r="D20" s="8">
        <v>1</v>
      </c>
      <c r="E20" s="8">
        <v>2</v>
      </c>
      <c r="F20" s="8">
        <v>3</v>
      </c>
      <c r="G20" s="8">
        <v>4</v>
      </c>
      <c r="H20" s="8">
        <v>5</v>
      </c>
      <c r="I20" s="8">
        <v>6</v>
      </c>
      <c r="J20" s="51" t="s">
        <v>37</v>
      </c>
    </row>
    <row r="21" spans="2:10" ht="15.75">
      <c r="B21" s="38">
        <v>0</v>
      </c>
      <c r="C21" s="37">
        <f aca="true" t="shared" si="3" ref="C21:I27">IF($B21&gt;C$20,($B21-C$20)*$E$14,0)</f>
        <v>0</v>
      </c>
      <c r="D21" s="37">
        <f t="shared" si="3"/>
        <v>0</v>
      </c>
      <c r="E21" s="37">
        <f t="shared" si="3"/>
        <v>0</v>
      </c>
      <c r="F21" s="37">
        <f t="shared" si="3"/>
        <v>0</v>
      </c>
      <c r="G21" s="37">
        <f t="shared" si="3"/>
        <v>0</v>
      </c>
      <c r="H21" s="37">
        <f t="shared" si="3"/>
        <v>0</v>
      </c>
      <c r="I21" s="37">
        <f t="shared" si="3"/>
        <v>0</v>
      </c>
      <c r="J21" s="43">
        <f aca="true" t="shared" si="4" ref="J21:J27">SUMPRODUCT(C21:I21,$C$28:$I$28)</f>
        <v>0</v>
      </c>
    </row>
    <row r="22" spans="2:10" ht="15.75">
      <c r="B22" s="38">
        <v>1</v>
      </c>
      <c r="C22" s="37">
        <f t="shared" si="3"/>
        <v>2000</v>
      </c>
      <c r="D22" s="37">
        <f t="shared" si="3"/>
        <v>0</v>
      </c>
      <c r="E22" s="37">
        <f t="shared" si="3"/>
        <v>0</v>
      </c>
      <c r="F22" s="37">
        <f t="shared" si="3"/>
        <v>0</v>
      </c>
      <c r="G22" s="37">
        <f t="shared" si="3"/>
        <v>0</v>
      </c>
      <c r="H22" s="37">
        <f t="shared" si="3"/>
        <v>0</v>
      </c>
      <c r="I22" s="37">
        <f t="shared" si="3"/>
        <v>0</v>
      </c>
      <c r="J22" s="43">
        <f t="shared" si="4"/>
        <v>60</v>
      </c>
    </row>
    <row r="23" spans="2:10" ht="15.75">
      <c r="B23" s="38">
        <v>2</v>
      </c>
      <c r="C23" s="37">
        <f t="shared" si="3"/>
        <v>4000</v>
      </c>
      <c r="D23" s="37">
        <f t="shared" si="3"/>
        <v>2000</v>
      </c>
      <c r="E23" s="37">
        <f t="shared" si="3"/>
        <v>0</v>
      </c>
      <c r="F23" s="37">
        <f t="shared" si="3"/>
        <v>0</v>
      </c>
      <c r="G23" s="37">
        <f t="shared" si="3"/>
        <v>0</v>
      </c>
      <c r="H23" s="37">
        <f t="shared" si="3"/>
        <v>0</v>
      </c>
      <c r="I23" s="37">
        <f t="shared" si="3"/>
        <v>0</v>
      </c>
      <c r="J23" s="43">
        <f t="shared" si="4"/>
        <v>260</v>
      </c>
    </row>
    <row r="24" spans="2:10" ht="15.75">
      <c r="B24" s="38">
        <v>3</v>
      </c>
      <c r="C24" s="37">
        <f t="shared" si="3"/>
        <v>6000</v>
      </c>
      <c r="D24" s="37">
        <f t="shared" si="3"/>
        <v>4000</v>
      </c>
      <c r="E24" s="37">
        <f t="shared" si="3"/>
        <v>2000</v>
      </c>
      <c r="F24" s="37">
        <f t="shared" si="3"/>
        <v>0</v>
      </c>
      <c r="G24" s="37">
        <f t="shared" si="3"/>
        <v>0</v>
      </c>
      <c r="H24" s="37">
        <f t="shared" si="3"/>
        <v>0</v>
      </c>
      <c r="I24" s="37">
        <f t="shared" si="3"/>
        <v>0</v>
      </c>
      <c r="J24" s="43">
        <f t="shared" si="4"/>
        <v>760</v>
      </c>
    </row>
    <row r="25" spans="2:10" ht="15.75">
      <c r="B25" s="38">
        <v>4</v>
      </c>
      <c r="C25" s="37">
        <f t="shared" si="3"/>
        <v>8000</v>
      </c>
      <c r="D25" s="37">
        <f t="shared" si="3"/>
        <v>6000</v>
      </c>
      <c r="E25" s="37">
        <f t="shared" si="3"/>
        <v>4000</v>
      </c>
      <c r="F25" s="37">
        <f t="shared" si="3"/>
        <v>2000</v>
      </c>
      <c r="G25" s="37">
        <f t="shared" si="3"/>
        <v>0</v>
      </c>
      <c r="H25" s="37">
        <f t="shared" si="3"/>
        <v>0</v>
      </c>
      <c r="I25" s="37">
        <f t="shared" si="3"/>
        <v>0</v>
      </c>
      <c r="J25" s="43">
        <f t="shared" si="4"/>
        <v>2060</v>
      </c>
    </row>
    <row r="26" spans="2:10" ht="15.75">
      <c r="B26" s="38">
        <v>5</v>
      </c>
      <c r="C26" s="37">
        <f t="shared" si="3"/>
        <v>10000</v>
      </c>
      <c r="D26" s="37">
        <f t="shared" si="3"/>
        <v>8000</v>
      </c>
      <c r="E26" s="37">
        <f t="shared" si="3"/>
        <v>6000</v>
      </c>
      <c r="F26" s="37">
        <f t="shared" si="3"/>
        <v>4000</v>
      </c>
      <c r="G26" s="37">
        <f t="shared" si="3"/>
        <v>2000</v>
      </c>
      <c r="H26" s="37">
        <f t="shared" si="3"/>
        <v>0</v>
      </c>
      <c r="I26" s="37">
        <f t="shared" si="3"/>
        <v>0</v>
      </c>
      <c r="J26" s="43">
        <f t="shared" si="4"/>
        <v>3960</v>
      </c>
    </row>
    <row r="27" spans="2:10" ht="15.75">
      <c r="B27" s="38">
        <v>6</v>
      </c>
      <c r="C27" s="37">
        <f t="shared" si="3"/>
        <v>12000</v>
      </c>
      <c r="D27" s="37">
        <f t="shared" si="3"/>
        <v>10000</v>
      </c>
      <c r="E27" s="37">
        <f t="shared" si="3"/>
        <v>8000</v>
      </c>
      <c r="F27" s="37">
        <f t="shared" si="3"/>
        <v>6000</v>
      </c>
      <c r="G27" s="37">
        <f t="shared" si="3"/>
        <v>4000</v>
      </c>
      <c r="H27" s="37">
        <f t="shared" si="3"/>
        <v>2000</v>
      </c>
      <c r="I27" s="37">
        <f t="shared" si="3"/>
        <v>0</v>
      </c>
      <c r="J27" s="43">
        <f t="shared" si="4"/>
        <v>5940</v>
      </c>
    </row>
    <row r="28" spans="2:10" ht="16.5" thickBot="1">
      <c r="B28" s="27" t="s">
        <v>27</v>
      </c>
      <c r="C28" s="49">
        <f>E6</f>
        <v>0.03</v>
      </c>
      <c r="D28" s="49">
        <f>E7</f>
        <v>0.07</v>
      </c>
      <c r="E28" s="49">
        <f>E8</f>
        <v>0.15</v>
      </c>
      <c r="F28" s="49">
        <f>E9</f>
        <v>0.4</v>
      </c>
      <c r="G28" s="49">
        <f>E10</f>
        <v>0.3</v>
      </c>
      <c r="H28" s="49">
        <f>E11</f>
        <v>0.04</v>
      </c>
      <c r="I28" s="49">
        <f>E12</f>
        <v>0.010000000000000009</v>
      </c>
      <c r="J28" s="53"/>
    </row>
    <row r="29" spans="2:10" ht="16.5" thickBot="1">
      <c r="B29" s="47"/>
      <c r="C29" s="48"/>
      <c r="D29" s="48"/>
      <c r="E29" s="45"/>
      <c r="F29" s="45"/>
      <c r="G29" s="45"/>
      <c r="H29" s="45"/>
      <c r="I29" s="45"/>
      <c r="J29" s="46"/>
    </row>
    <row r="30" spans="2:10" ht="18.75">
      <c r="B30" s="7" t="s">
        <v>16</v>
      </c>
      <c r="C30" s="8">
        <v>0</v>
      </c>
      <c r="D30" s="8">
        <v>1</v>
      </c>
      <c r="E30" s="8">
        <v>2</v>
      </c>
      <c r="F30" s="8">
        <v>3</v>
      </c>
      <c r="G30" s="8">
        <v>4</v>
      </c>
      <c r="H30" s="8">
        <v>5</v>
      </c>
      <c r="I30" s="8">
        <v>6</v>
      </c>
      <c r="J30" s="51" t="s">
        <v>38</v>
      </c>
    </row>
    <row r="31" spans="2:10" ht="15.75">
      <c r="B31" s="38">
        <v>0</v>
      </c>
      <c r="C31" s="37">
        <f aca="true" t="shared" si="5" ref="C31:I37">IF($B31&lt;C$30,(C$30-$B31)*$E$15,0)</f>
        <v>0</v>
      </c>
      <c r="D31" s="37">
        <f t="shared" si="5"/>
        <v>4000</v>
      </c>
      <c r="E31" s="37">
        <f t="shared" si="5"/>
        <v>8000</v>
      </c>
      <c r="F31" s="37">
        <f t="shared" si="5"/>
        <v>12000</v>
      </c>
      <c r="G31" s="37">
        <f t="shared" si="5"/>
        <v>16000</v>
      </c>
      <c r="H31" s="37">
        <f t="shared" si="5"/>
        <v>20000</v>
      </c>
      <c r="I31" s="37">
        <f t="shared" si="5"/>
        <v>24000</v>
      </c>
      <c r="J31" s="43">
        <f aca="true" t="shared" si="6" ref="J31:J37">SUMPRODUCT(C31:I31,$C$38:$I$38)</f>
        <v>12120</v>
      </c>
    </row>
    <row r="32" spans="2:10" ht="15.75">
      <c r="B32" s="38">
        <v>1</v>
      </c>
      <c r="C32" s="37">
        <f t="shared" si="5"/>
        <v>0</v>
      </c>
      <c r="D32" s="37">
        <f t="shared" si="5"/>
        <v>0</v>
      </c>
      <c r="E32" s="37">
        <f t="shared" si="5"/>
        <v>4000</v>
      </c>
      <c r="F32" s="37">
        <f t="shared" si="5"/>
        <v>8000</v>
      </c>
      <c r="G32" s="37">
        <f t="shared" si="5"/>
        <v>12000</v>
      </c>
      <c r="H32" s="37">
        <f t="shared" si="5"/>
        <v>16000</v>
      </c>
      <c r="I32" s="37">
        <f t="shared" si="5"/>
        <v>20000</v>
      </c>
      <c r="J32" s="43">
        <f t="shared" si="6"/>
        <v>8240</v>
      </c>
    </row>
    <row r="33" spans="2:10" ht="15.75">
      <c r="B33" s="38">
        <v>2</v>
      </c>
      <c r="C33" s="37">
        <f t="shared" si="5"/>
        <v>0</v>
      </c>
      <c r="D33" s="37">
        <f t="shared" si="5"/>
        <v>0</v>
      </c>
      <c r="E33" s="37">
        <f t="shared" si="5"/>
        <v>0</v>
      </c>
      <c r="F33" s="37">
        <f t="shared" si="5"/>
        <v>4000</v>
      </c>
      <c r="G33" s="37">
        <f t="shared" si="5"/>
        <v>8000</v>
      </c>
      <c r="H33" s="37">
        <f t="shared" si="5"/>
        <v>12000</v>
      </c>
      <c r="I33" s="37">
        <f t="shared" si="5"/>
        <v>16000</v>
      </c>
      <c r="J33" s="43">
        <f t="shared" si="6"/>
        <v>4640</v>
      </c>
    </row>
    <row r="34" spans="2:10" ht="15.75">
      <c r="B34" s="38">
        <v>3</v>
      </c>
      <c r="C34" s="37">
        <f t="shared" si="5"/>
        <v>0</v>
      </c>
      <c r="D34" s="37">
        <f t="shared" si="5"/>
        <v>0</v>
      </c>
      <c r="E34" s="37">
        <f t="shared" si="5"/>
        <v>0</v>
      </c>
      <c r="F34" s="37">
        <f t="shared" si="5"/>
        <v>0</v>
      </c>
      <c r="G34" s="37">
        <f t="shared" si="5"/>
        <v>4000</v>
      </c>
      <c r="H34" s="37">
        <f t="shared" si="5"/>
        <v>8000</v>
      </c>
      <c r="I34" s="37">
        <f t="shared" si="5"/>
        <v>12000</v>
      </c>
      <c r="J34" s="43">
        <f t="shared" si="6"/>
        <v>1640</v>
      </c>
    </row>
    <row r="35" spans="2:10" ht="15.75">
      <c r="B35" s="38">
        <v>4</v>
      </c>
      <c r="C35" s="37">
        <f t="shared" si="5"/>
        <v>0</v>
      </c>
      <c r="D35" s="37">
        <f t="shared" si="5"/>
        <v>0</v>
      </c>
      <c r="E35" s="37">
        <f t="shared" si="5"/>
        <v>0</v>
      </c>
      <c r="F35" s="37">
        <f t="shared" si="5"/>
        <v>0</v>
      </c>
      <c r="G35" s="37">
        <f t="shared" si="5"/>
        <v>0</v>
      </c>
      <c r="H35" s="37">
        <f t="shared" si="5"/>
        <v>4000</v>
      </c>
      <c r="I35" s="37">
        <f t="shared" si="5"/>
        <v>8000</v>
      </c>
      <c r="J35" s="43">
        <f t="shared" si="6"/>
        <v>240.00000000000006</v>
      </c>
    </row>
    <row r="36" spans="2:10" ht="15.75">
      <c r="B36" s="38">
        <v>5</v>
      </c>
      <c r="C36" s="37">
        <f t="shared" si="5"/>
        <v>0</v>
      </c>
      <c r="D36" s="37">
        <f t="shared" si="5"/>
        <v>0</v>
      </c>
      <c r="E36" s="37">
        <f t="shared" si="5"/>
        <v>0</v>
      </c>
      <c r="F36" s="37">
        <f t="shared" si="5"/>
        <v>0</v>
      </c>
      <c r="G36" s="37">
        <f t="shared" si="5"/>
        <v>0</v>
      </c>
      <c r="H36" s="37">
        <f t="shared" si="5"/>
        <v>0</v>
      </c>
      <c r="I36" s="37">
        <f t="shared" si="5"/>
        <v>4000</v>
      </c>
      <c r="J36" s="43">
        <f t="shared" si="6"/>
        <v>40.000000000000036</v>
      </c>
    </row>
    <row r="37" spans="2:10" ht="15.75">
      <c r="B37" s="38">
        <v>6</v>
      </c>
      <c r="C37" s="37">
        <f t="shared" si="5"/>
        <v>0</v>
      </c>
      <c r="D37" s="37">
        <f t="shared" si="5"/>
        <v>0</v>
      </c>
      <c r="E37" s="37">
        <f t="shared" si="5"/>
        <v>0</v>
      </c>
      <c r="F37" s="37">
        <f t="shared" si="5"/>
        <v>0</v>
      </c>
      <c r="G37" s="37">
        <f t="shared" si="5"/>
        <v>0</v>
      </c>
      <c r="H37" s="37">
        <f t="shared" si="5"/>
        <v>0</v>
      </c>
      <c r="I37" s="37">
        <f t="shared" si="5"/>
        <v>0</v>
      </c>
      <c r="J37" s="43">
        <f t="shared" si="6"/>
        <v>0</v>
      </c>
    </row>
    <row r="38" spans="2:10" ht="16.5" thickBot="1">
      <c r="B38" s="27" t="s">
        <v>27</v>
      </c>
      <c r="C38" s="49">
        <f>E6</f>
        <v>0.03</v>
      </c>
      <c r="D38" s="49">
        <f>E7</f>
        <v>0.07</v>
      </c>
      <c r="E38" s="49">
        <f>E8</f>
        <v>0.15</v>
      </c>
      <c r="F38" s="49">
        <f>E9</f>
        <v>0.4</v>
      </c>
      <c r="G38" s="49">
        <f>E10</f>
        <v>0.3</v>
      </c>
      <c r="H38" s="49">
        <f>E11</f>
        <v>0.04</v>
      </c>
      <c r="I38" s="49">
        <f>E12</f>
        <v>0.010000000000000009</v>
      </c>
      <c r="J38" s="53"/>
    </row>
    <row r="39" spans="3:5" ht="15.75">
      <c r="C39" s="4"/>
      <c r="D39" s="4"/>
      <c r="E39" s="4"/>
    </row>
  </sheetData>
  <sheetProtection/>
  <mergeCells count="4">
    <mergeCell ref="D4:E4"/>
    <mergeCell ref="F4:G4"/>
    <mergeCell ref="B18:J18"/>
    <mergeCell ref="B2:J2"/>
  </mergeCells>
  <conditionalFormatting sqref="C21:I27 C31:I37">
    <cfRule type="cellIs" priority="2" dxfId="0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4"/>
  <sheetViews>
    <sheetView showGridLines="0" showRowColHeaders="0" zoomScalePageLayoutView="0" workbookViewId="0" topLeftCell="A1">
      <selection activeCell="B2" sqref="B2:C2"/>
    </sheetView>
  </sheetViews>
  <sheetFormatPr defaultColWidth="9.140625" defaultRowHeight="12.75"/>
  <cols>
    <col min="1" max="1" width="9.140625" style="1" customWidth="1"/>
    <col min="2" max="2" width="24.7109375" style="3" customWidth="1"/>
    <col min="3" max="7" width="11.7109375" style="1" customWidth="1"/>
    <col min="8" max="16384" width="9.140625" style="1" customWidth="1"/>
  </cols>
  <sheetData>
    <row r="2" spans="2:3" ht="47.25" customHeight="1">
      <c r="B2" s="64" t="s">
        <v>36</v>
      </c>
      <c r="C2" s="64"/>
    </row>
    <row r="3" ht="16.5" thickBot="1"/>
    <row r="4" spans="2:3" ht="15.75">
      <c r="B4" s="7" t="s">
        <v>28</v>
      </c>
      <c r="C4" s="24">
        <v>0.8</v>
      </c>
    </row>
    <row r="5" spans="2:3" ht="16.5" thickBot="1">
      <c r="B5" s="40" t="s">
        <v>29</v>
      </c>
      <c r="C5" s="57">
        <v>1</v>
      </c>
    </row>
    <row r="6" ht="16.5" thickBot="1"/>
    <row r="7" spans="2:3" ht="15.75">
      <c r="B7" s="54" t="s">
        <v>30</v>
      </c>
      <c r="C7" s="24">
        <f>C4/C5</f>
        <v>0.8</v>
      </c>
    </row>
    <row r="8" spans="2:3" ht="18.75">
      <c r="B8" s="38" t="s">
        <v>34</v>
      </c>
      <c r="C8" s="26">
        <f>1-C7</f>
        <v>0.19999999999999996</v>
      </c>
    </row>
    <row r="9" spans="2:3" ht="15.75">
      <c r="B9" s="25" t="s">
        <v>31</v>
      </c>
      <c r="C9" s="26">
        <f>1/(C5-C4)</f>
        <v>5.000000000000001</v>
      </c>
    </row>
    <row r="10" spans="2:3" ht="18.75">
      <c r="B10" s="25" t="s">
        <v>32</v>
      </c>
      <c r="C10" s="26">
        <f>C7*C9</f>
        <v>4.000000000000001</v>
      </c>
    </row>
    <row r="11" spans="2:3" ht="15.75">
      <c r="B11" s="38" t="s">
        <v>39</v>
      </c>
      <c r="C11" s="26">
        <f>C7^2</f>
        <v>0.6400000000000001</v>
      </c>
    </row>
    <row r="12" spans="2:3" ht="15.75">
      <c r="B12" s="55" t="s">
        <v>33</v>
      </c>
      <c r="C12" s="26">
        <f>C4*C9</f>
        <v>4.000000000000001</v>
      </c>
    </row>
    <row r="13" spans="2:3" ht="19.5" thickBot="1">
      <c r="B13" s="56" t="s">
        <v>35</v>
      </c>
      <c r="C13" s="57">
        <f>C4*C10</f>
        <v>3.200000000000001</v>
      </c>
    </row>
    <row r="14" ht="15.75">
      <c r="B14" s="1"/>
    </row>
  </sheetData>
  <sheetProtection/>
  <mergeCells count="1">
    <mergeCell ref="B2:C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Z-Solutions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Zouhar</dc:creator>
  <cp:keywords/>
  <dc:description/>
  <cp:lastModifiedBy>Jan Zouhar</cp:lastModifiedBy>
  <cp:lastPrinted>2012-04-03T10:41:23Z</cp:lastPrinted>
  <dcterms:created xsi:type="dcterms:W3CDTF">2005-12-13T19:29:15Z</dcterms:created>
  <dcterms:modified xsi:type="dcterms:W3CDTF">2012-04-03T11:27:30Z</dcterms:modified>
  <cp:category/>
  <cp:version/>
  <cp:contentType/>
  <cp:contentStatus/>
</cp:coreProperties>
</file>