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A58C4BB0-FC88-46AC-9BFB-391EEDD0F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 " sheetId="23" r:id="rId1"/>
    <sheet name="JEV individuální" sheetId="21" r:id="rId2"/>
    <sheet name="JEV tržní" sheetId="22" r:id="rId3"/>
  </sheets>
  <calcPr calcId="191029" iterate="1"/>
</workbook>
</file>

<file path=xl/calcChain.xml><?xml version="1.0" encoding="utf-8"?>
<calcChain xmlns="http://schemas.openxmlformats.org/spreadsheetml/2006/main">
  <c r="A12" i="21" l="1"/>
  <c r="D12" i="21" s="1"/>
  <c r="A21" i="21"/>
  <c r="A3" i="22" s="1"/>
  <c r="B12" i="21"/>
  <c r="B21" i="21" s="1"/>
  <c r="A13" i="21"/>
  <c r="A22" i="21"/>
  <c r="B13" i="21"/>
  <c r="B22" i="21" s="1"/>
  <c r="C22" i="21" s="1"/>
  <c r="B5" i="21"/>
  <c r="A14" i="21"/>
  <c r="A23" i="21"/>
  <c r="A5" i="22" s="1"/>
  <c r="B14" i="21"/>
  <c r="B23" i="21"/>
  <c r="B3" i="22"/>
  <c r="B9" i="22" s="1"/>
  <c r="B4" i="22"/>
  <c r="B10" i="22" s="1"/>
  <c r="B5" i="22"/>
  <c r="B11" i="22"/>
  <c r="C18" i="22"/>
  <c r="A18" i="22"/>
  <c r="B18" i="22"/>
  <c r="C19" i="22"/>
  <c r="A19" i="22"/>
  <c r="B19" i="22"/>
  <c r="C20" i="22"/>
  <c r="A20" i="22"/>
  <c r="B20" i="22"/>
  <c r="A8" i="22"/>
  <c r="C12" i="21"/>
  <c r="C14" i="21"/>
  <c r="D14" i="21"/>
  <c r="C23" i="21"/>
  <c r="A4" i="22"/>
  <c r="C4" i="22" s="1"/>
  <c r="D15" i="21" l="1"/>
  <c r="B17" i="21" s="1"/>
  <c r="B18" i="21" s="1"/>
  <c r="C3" i="22"/>
  <c r="C6" i="22" s="1"/>
  <c r="A9" i="22"/>
  <c r="C9" i="22" s="1"/>
  <c r="A11" i="22"/>
  <c r="C11" i="22" s="1"/>
  <c r="C5" i="22"/>
  <c r="C13" i="21"/>
  <c r="D13" i="21" s="1"/>
  <c r="A10" i="22"/>
  <c r="C21" i="21"/>
  <c r="C24" i="21" s="1"/>
  <c r="C10" i="22"/>
  <c r="B23" i="22" l="1"/>
  <c r="D20" i="22"/>
  <c r="F20" i="22" s="1"/>
  <c r="D19" i="22"/>
  <c r="D18" i="22"/>
  <c r="B26" i="21"/>
  <c r="B27" i="21"/>
  <c r="E20" i="22"/>
  <c r="E18" i="22"/>
  <c r="E19" i="22"/>
  <c r="C12" i="22"/>
  <c r="B14" i="22" s="1"/>
  <c r="F18" i="22" l="1"/>
  <c r="F21" i="22" s="1"/>
  <c r="B24" i="22" s="1"/>
  <c r="F19" i="22"/>
  <c r="B25" i="22" l="1"/>
  <c r="B27" i="22"/>
  <c r="B28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Mařík Miloš</author>
  </authors>
  <commentList>
    <comment ref="B18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Investiční hodnota</t>
        </r>
      </text>
    </comment>
    <comment ref="B2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Investiční hodnota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Mařík Miloš</author>
  </authors>
  <commentList>
    <comment ref="B25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Tržní hodnota</t>
        </r>
      </text>
    </comment>
    <comment ref="B28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Tržní hodnota</t>
        </r>
      </text>
    </comment>
  </commentList>
</comments>
</file>

<file path=xl/sharedStrings.xml><?xml version="1.0" encoding="utf-8"?>
<sst xmlns="http://schemas.openxmlformats.org/spreadsheetml/2006/main" count="54" uniqueCount="48">
  <si>
    <t>E(V)</t>
  </si>
  <si>
    <t>Zadání:</t>
  </si>
  <si>
    <t>Výnos podniku (Vs)</t>
  </si>
  <si>
    <t>1. Individuální přístup (investiční ocenění)</t>
  </si>
  <si>
    <t>p . ln(Vs)</t>
  </si>
  <si>
    <t>E[u(Vs)]</t>
  </si>
  <si>
    <t>p x Vs</t>
  </si>
  <si>
    <t>2. Tržní přístup</t>
  </si>
  <si>
    <t>E(Rm)</t>
  </si>
  <si>
    <t>Rm2</t>
  </si>
  <si>
    <t>Rm</t>
  </si>
  <si>
    <t>V</t>
  </si>
  <si>
    <t>P</t>
  </si>
  <si>
    <t>Rm - E(Rm)</t>
  </si>
  <si>
    <t>V - E(V)</t>
  </si>
  <si>
    <t>3 x 4 x 5</t>
  </si>
  <si>
    <t>COV(Rm,Vs)</t>
  </si>
  <si>
    <t>Lambda</t>
  </si>
  <si>
    <t>JEV tržní</t>
  </si>
  <si>
    <t>Výnosnost tržního portfolia (Rm)</t>
  </si>
  <si>
    <r>
      <t>r</t>
    </r>
    <r>
      <rPr>
        <vertAlign val="subscript"/>
        <sz val="12"/>
        <rFont val="Times New Roman"/>
        <family val="1"/>
        <charset val="238"/>
      </rPr>
      <t>f</t>
    </r>
  </si>
  <si>
    <t>s</t>
  </si>
  <si>
    <t>Vs</t>
  </si>
  <si>
    <t>Hn podle JEV</t>
  </si>
  <si>
    <t>JEV individ.</t>
  </si>
  <si>
    <t>Hn podle přirážky</t>
  </si>
  <si>
    <t>Stav budoucnosti (s)</t>
  </si>
  <si>
    <t>Pravděpod.    (p)</t>
  </si>
  <si>
    <t>u(Vs)=ln(Vs)</t>
  </si>
  <si>
    <t>p</t>
  </si>
  <si>
    <t>p · Rm</t>
  </si>
  <si>
    <t>p · Rm2</t>
  </si>
  <si>
    <r>
      <t>Průměr Rm</t>
    </r>
    <r>
      <rPr>
        <b/>
        <vertAlign val="superscript"/>
        <sz val="12"/>
        <rFont val="Times New Roman"/>
        <family val="1"/>
        <charset val="238"/>
      </rPr>
      <t>2</t>
    </r>
  </si>
  <si>
    <r>
      <t>Sm</t>
    </r>
    <r>
      <rPr>
        <b/>
        <vertAlign val="superscript"/>
        <sz val="12"/>
        <rFont val="Times New Roman"/>
        <family val="1"/>
        <charset val="238"/>
      </rPr>
      <t>2</t>
    </r>
  </si>
  <si>
    <t>Riziková přirážka</t>
  </si>
  <si>
    <t>Příklad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</si>
  <si>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</si>
  <si>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</si>
  <si>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</si>
  <si>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</si>
  <si>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 xml:space="preserve">JISTOTNÍ EKVIVALENTY VÝNOSŮ </t>
  </si>
  <si>
    <t>NA ZÁKLADĚ INDIVIDUÁLNÍHO A TRŽNÍHO PŘÍSTUPU</t>
  </si>
  <si>
    <t>Mařík Miloš a kol.:</t>
  </si>
  <si>
    <t>METODY OCEŇOVÁNÍ PODNIKU PRO POKROČILÉ</t>
  </si>
  <si>
    <t>© Miloš Mařík, Pavla Maříková</t>
  </si>
  <si>
    <t>Ekopress 2023, Praha, třetí vydání</t>
  </si>
  <si>
    <t>ISBN 978-80-87865-89-7</t>
  </si>
  <si>
    <t>Strana publikace: 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</si>
</sst>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0"/>
    <numFmt numFmtId="167" formatCode="0_);\-0_)"/>
    <numFmt numFmtId="168" formatCode="0_)"/>
    <numFmt numFmtId="169" formatCode="0_);\-0_);"/>
    <numFmt numFmtId="170" formatCode="#,##0_);[Red]\-#,##0_)"/>
  </numFmts>
  <fonts count="26" x14ac:knownFonts="1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b/>
      <sz val="12"/>
      <color indexed="5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color indexed="58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8" fontId="4" fillId="2" borderId="0" applyBorder="0"/>
    <xf numFmtId="168" fontId="5" fillId="2" borderId="0" applyBorder="0"/>
    <xf numFmtId="167" fontId="4" fillId="2" borderId="0" applyBorder="0">
      <alignment horizontal="left"/>
    </xf>
    <xf numFmtId="167" fontId="5" fillId="2" borderId="0" applyBorder="0">
      <alignment horizontal="left"/>
    </xf>
    <xf numFmtId="170" fontId="6" fillId="3" borderId="1">
      <protection locked="0"/>
    </xf>
    <xf numFmtId="169" fontId="4" fillId="4" borderId="0" applyBorder="0">
      <alignment horizontal="left"/>
    </xf>
    <xf numFmtId="169" fontId="5" fillId="4" borderId="0" applyBorder="0">
      <alignment horizontal="left"/>
    </xf>
    <xf numFmtId="170" fontId="5" fillId="5" borderId="1"/>
    <xf numFmtId="170" fontId="5" fillId="6" borderId="1"/>
    <xf numFmtId="0" fontId="3" fillId="7" borderId="2" applyBorder="0"/>
    <xf numFmtId="1" fontId="4" fillId="7" borderId="0" applyBorder="0">
      <alignment horizontal="left"/>
    </xf>
    <xf numFmtId="167" fontId="4" fillId="8" borderId="3" applyNumberFormat="0" applyBorder="0">
      <alignment horizontal="center" vertical="center"/>
    </xf>
  </cellStyleXfs>
  <cellXfs count="3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9" borderId="1" xfId="0" applyFont="1" applyFill="1" applyBorder="1"/>
    <xf numFmtId="9" fontId="8" fillId="9" borderId="1" xfId="3" applyFont="1" applyFill="1" applyBorder="1"/>
    <xf numFmtId="0" fontId="9" fillId="0" borderId="0" xfId="0" applyFont="1"/>
    <xf numFmtId="165" fontId="8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0" fontId="11" fillId="0" borderId="0" xfId="0" applyFont="1"/>
    <xf numFmtId="166" fontId="8" fillId="0" borderId="1" xfId="0" applyNumberFormat="1" applyFont="1" applyBorder="1"/>
    <xf numFmtId="166" fontId="7" fillId="0" borderId="1" xfId="0" applyNumberFormat="1" applyFont="1" applyBorder="1"/>
    <xf numFmtId="9" fontId="8" fillId="0" borderId="1" xfId="0" applyNumberFormat="1" applyFont="1" applyBorder="1"/>
    <xf numFmtId="2" fontId="8" fillId="0" borderId="1" xfId="0" applyNumberFormat="1" applyFont="1" applyBorder="1"/>
    <xf numFmtId="2" fontId="7" fillId="0" borderId="1" xfId="0" applyNumberFormat="1" applyFont="1" applyBorder="1"/>
    <xf numFmtId="0" fontId="13" fillId="10" borderId="1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10" fontId="7" fillId="0" borderId="1" xfId="3" applyNumberFormat="1" applyFont="1" applyBorder="1"/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8" fillId="10" borderId="5" xfId="0" applyFont="1" applyFill="1" applyBorder="1"/>
    <xf numFmtId="164" fontId="10" fillId="0" borderId="1" xfId="0" applyNumberFormat="1" applyFont="1" applyBorder="1"/>
    <xf numFmtId="0" fontId="19" fillId="0" borderId="0" xfId="0" applyFont="1"/>
    <xf numFmtId="0" fontId="1" fillId="0" borderId="0" xfId="2"/>
    <xf numFmtId="0" fontId="22" fillId="0" borderId="0" xfId="2" applyFont="1"/>
    <xf numFmtId="0" fontId="23" fillId="0" borderId="0" xfId="2" applyFont="1"/>
    <xf numFmtId="0" fontId="25" fillId="0" borderId="0" xfId="2" applyFont="1"/>
    <xf numFmtId="0" fontId="5" fillId="0" borderId="0" xfId="2" applyFont="1"/>
    <xf numFmtId="0" fontId="8" fillId="0" borderId="0" xfId="1"/>
    <xf numFmtId="0" fontId="20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" fillId="0" borderId="0" xfId="2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3" fillId="0" borderId="0" xfId="0" applyFont="1" applyAlignment="1">
      <alignment horizontal="center"/>
    </xf>
  </cellXfs>
  <cellStyles count="16">
    <cellStyle name="Normální" xfId="0" builtinId="0"/>
    <cellStyle name="normální 3" xfId="1" xr:uid="{00000000-0005-0000-0000-000001000000}"/>
    <cellStyle name="normální_DM_2007_01_Iterace" xfId="2" xr:uid="{00000000-0005-0000-0000-000002000000}"/>
    <cellStyle name="Procenta" xfId="3" builtinId="5"/>
    <cellStyle name="STCisRadku1" xfId="4" xr:uid="{00000000-0005-0000-0000-000004000000}"/>
    <cellStyle name="STCisRadku2" xfId="5" xr:uid="{00000000-0005-0000-0000-000005000000}"/>
    <cellStyle name="STCisRadku3" xfId="6" xr:uid="{00000000-0005-0000-0000-000006000000}"/>
    <cellStyle name="STCisRadku4" xfId="7" xr:uid="{00000000-0005-0000-0000-000007000000}"/>
    <cellStyle name="STEdit" xfId="8" xr:uid="{00000000-0005-0000-0000-000008000000}"/>
    <cellStyle name="STNazRadku1" xfId="9" xr:uid="{00000000-0005-0000-0000-000009000000}"/>
    <cellStyle name="STNazRadku2" xfId="10" xr:uid="{00000000-0005-0000-0000-00000A000000}"/>
    <cellStyle name="STNonEdit" xfId="11" xr:uid="{00000000-0005-0000-0000-00000B000000}"/>
    <cellStyle name="STNonEdit2" xfId="12" xr:uid="{00000000-0005-0000-0000-00000C000000}"/>
    <cellStyle name="STNormální" xfId="13" xr:uid="{00000000-0005-0000-0000-00000D000000}"/>
    <cellStyle name="STPopis1" xfId="14" xr:uid="{00000000-0005-0000-0000-00000E000000}"/>
    <cellStyle name="STPopis2b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workbookViewId="0">
      <selection sqref="A1:I1"/>
    </sheetView>
  </sheetViews>
  <sheetFormatPr defaultColWidth="8" defaultRowHeight="12.75" x14ac:dyDescent="0.2"/>
  <cols>
    <col min="1" max="10" width="8.125" style="24" customWidth="1"/>
    <col min="11" max="16384" width="8" style="24"/>
  </cols>
  <sheetData>
    <row r="1" spans="1:9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1" customHeight="1" x14ac:dyDescent="0.25">
      <c r="A2" s="33" t="s">
        <v>42</v>
      </c>
      <c r="B2" s="33"/>
      <c r="C2" s="33"/>
      <c r="D2" s="33"/>
      <c r="E2" s="33"/>
      <c r="F2" s="33"/>
      <c r="G2" s="33"/>
      <c r="H2" s="33"/>
      <c r="I2" s="33"/>
    </row>
    <row r="3" spans="1:9" s="25" customFormat="1" ht="23.25" customHeight="1" x14ac:dyDescent="0.25">
      <c r="A3" s="34" t="s">
        <v>43</v>
      </c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">
      <c r="A4" s="35" t="s">
        <v>45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">
      <c r="A5" s="35" t="s">
        <v>46</v>
      </c>
      <c r="B5" s="35"/>
      <c r="C5" s="35"/>
      <c r="D5" s="35"/>
      <c r="E5" s="35"/>
      <c r="F5" s="35"/>
      <c r="G5" s="35"/>
      <c r="H5" s="35"/>
      <c r="I5" s="35"/>
    </row>
    <row r="6" spans="1:9" ht="21.75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ht="15" x14ac:dyDescent="0.25">
      <c r="A7" s="30" t="s">
        <v>35</v>
      </c>
      <c r="B7" s="30"/>
      <c r="C7" s="30"/>
      <c r="D7" s="30"/>
      <c r="E7" s="30"/>
      <c r="F7" s="30"/>
      <c r="G7" s="30"/>
      <c r="H7" s="30"/>
      <c r="I7" s="30"/>
    </row>
    <row r="8" spans="1:9" ht="19.5" customHeight="1" x14ac:dyDescent="0.25">
      <c r="A8" s="31" t="s">
        <v>40</v>
      </c>
      <c r="B8" s="31"/>
      <c r="C8" s="31"/>
      <c r="D8" s="31"/>
      <c r="E8" s="31"/>
      <c r="F8" s="31"/>
      <c r="G8" s="31"/>
      <c r="H8" s="31"/>
      <c r="I8" s="31"/>
    </row>
    <row r="9" spans="1:9" ht="19.5" customHeight="1" x14ac:dyDescent="0.25">
      <c r="A9" s="31" t="s">
        <v>41</v>
      </c>
      <c r="B9" s="31"/>
      <c r="C9" s="31"/>
      <c r="D9" s="31"/>
      <c r="E9" s="31"/>
      <c r="F9" s="31"/>
      <c r="G9" s="31"/>
      <c r="H9" s="31"/>
      <c r="I9" s="31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ht="15" x14ac:dyDescent="0.25">
      <c r="A11" s="30" t="s">
        <v>47</v>
      </c>
      <c r="B11" s="30"/>
      <c r="C11" s="30"/>
      <c r="D11" s="30"/>
      <c r="E11" s="30"/>
      <c r="F11" s="30"/>
      <c r="G11" s="30"/>
      <c r="H11" s="30"/>
      <c r="I11" s="30"/>
    </row>
    <row r="12" spans="1:9" s="29" customFormat="1" ht="23.25" customHeight="1" x14ac:dyDescent="0.25">
      <c r="A12" s="30" t="s">
        <v>44</v>
      </c>
      <c r="B12" s="30"/>
      <c r="C12" s="30"/>
      <c r="D12" s="30"/>
      <c r="E12" s="30"/>
      <c r="F12" s="30"/>
      <c r="G12" s="30"/>
      <c r="H12" s="30"/>
      <c r="I12" s="30"/>
    </row>
    <row r="14" spans="1:9" x14ac:dyDescent="0.2">
      <c r="B14" s="24" t="s">
        <v>36</v>
      </c>
    </row>
    <row r="15" spans="1:9" x14ac:dyDescent="0.2">
      <c r="B15" s="24" t="s">
        <v>37</v>
      </c>
    </row>
    <row r="17" spans="2:2" x14ac:dyDescent="0.2">
      <c r="B17" s="24" t="s">
        <v>38</v>
      </c>
    </row>
    <row r="18" spans="2:2" x14ac:dyDescent="0.2">
      <c r="B18" s="24" t="s">
        <v>39</v>
      </c>
    </row>
    <row r="20" spans="2:2" ht="15" x14ac:dyDescent="0.25">
      <c r="B20" s="27"/>
    </row>
    <row r="21" spans="2:2" ht="15" x14ac:dyDescent="0.25">
      <c r="B21" s="27"/>
    </row>
    <row r="22" spans="2:2" ht="14.25" x14ac:dyDescent="0.2">
      <c r="B22" s="28"/>
    </row>
  </sheetData>
  <mergeCells count="10">
    <mergeCell ref="A12:I12"/>
    <mergeCell ref="A7:I7"/>
    <mergeCell ref="A8:I8"/>
    <mergeCell ref="A11:I11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individuální a tržní</oddHeader>
    <oddFooter>&amp;C&amp;9&amp;A&amp;R&amp;10©  Pavla Maříková, Miloš Mařík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showGridLines="0" workbookViewId="0"/>
  </sheetViews>
  <sheetFormatPr defaultColWidth="8" defaultRowHeight="15.75" x14ac:dyDescent="0.25"/>
  <cols>
    <col min="1" max="1" width="16.625" style="9" customWidth="1"/>
    <col min="2" max="4" width="13.125" style="9" customWidth="1"/>
    <col min="5" max="5" width="7.875" style="9" bestFit="1" customWidth="1"/>
    <col min="6" max="6" width="8.5" style="9" customWidth="1"/>
    <col min="7" max="16384" width="8" style="9"/>
  </cols>
  <sheetData>
    <row r="1" spans="1:4" s="1" customFormat="1" ht="18.75" x14ac:dyDescent="0.3">
      <c r="A1" s="23" t="s">
        <v>1</v>
      </c>
    </row>
    <row r="2" spans="1:4" s="1" customFormat="1" ht="51.75" customHeight="1" x14ac:dyDescent="0.25">
      <c r="A2" s="15" t="s">
        <v>26</v>
      </c>
      <c r="B2" s="16" t="s">
        <v>27</v>
      </c>
      <c r="C2" s="16" t="s">
        <v>2</v>
      </c>
      <c r="D2" s="16" t="s">
        <v>19</v>
      </c>
    </row>
    <row r="3" spans="1:4" s="1" customFormat="1" x14ac:dyDescent="0.25">
      <c r="A3" s="2">
        <v>1</v>
      </c>
      <c r="B3" s="3">
        <v>0.2</v>
      </c>
      <c r="C3" s="3">
        <v>500</v>
      </c>
      <c r="D3" s="4">
        <v>0.15</v>
      </c>
    </row>
    <row r="4" spans="1:4" s="1" customFormat="1" x14ac:dyDescent="0.25">
      <c r="A4" s="2">
        <v>2</v>
      </c>
      <c r="B4" s="3">
        <v>0.5</v>
      </c>
      <c r="C4" s="3">
        <v>380</v>
      </c>
      <c r="D4" s="4">
        <v>0.09</v>
      </c>
    </row>
    <row r="5" spans="1:4" s="1" customFormat="1" x14ac:dyDescent="0.25">
      <c r="A5" s="2">
        <v>3</v>
      </c>
      <c r="B5" s="2">
        <f>1-B3-B4</f>
        <v>0.30000000000000004</v>
      </c>
      <c r="C5" s="3">
        <v>250</v>
      </c>
      <c r="D5" s="4">
        <v>0.05</v>
      </c>
    </row>
    <row r="7" spans="1:4" s="1" customFormat="1" ht="18.75" x14ac:dyDescent="0.35">
      <c r="A7" s="2" t="s">
        <v>20</v>
      </c>
      <c r="B7" s="4">
        <v>0.04</v>
      </c>
    </row>
    <row r="9" spans="1:4" s="5" customFormat="1" ht="25.5" customHeight="1" x14ac:dyDescent="0.3">
      <c r="A9" s="23" t="s">
        <v>3</v>
      </c>
    </row>
    <row r="11" spans="1:4" s="1" customFormat="1" x14ac:dyDescent="0.25">
      <c r="A11" s="16" t="s">
        <v>21</v>
      </c>
      <c r="B11" s="16" t="s">
        <v>22</v>
      </c>
      <c r="C11" s="16" t="s">
        <v>28</v>
      </c>
      <c r="D11" s="16" t="s">
        <v>4</v>
      </c>
    </row>
    <row r="12" spans="1:4" s="1" customFormat="1" x14ac:dyDescent="0.25">
      <c r="A12" s="2">
        <f t="shared" ref="A12:B14" si="0">B3</f>
        <v>0.2</v>
      </c>
      <c r="B12" s="2">
        <f t="shared" si="0"/>
        <v>500</v>
      </c>
      <c r="C12" s="6">
        <f>LN(B12)</f>
        <v>6.2146080984221914</v>
      </c>
      <c r="D12" s="6">
        <f>A12*C12</f>
        <v>1.2429216196844384</v>
      </c>
    </row>
    <row r="13" spans="1:4" s="1" customFormat="1" x14ac:dyDescent="0.25">
      <c r="A13" s="2">
        <f t="shared" si="0"/>
        <v>0.5</v>
      </c>
      <c r="B13" s="2">
        <f t="shared" si="0"/>
        <v>380</v>
      </c>
      <c r="C13" s="6">
        <f>LN(B13)</f>
        <v>5.9401712527204316</v>
      </c>
      <c r="D13" s="6">
        <f>A13*C13</f>
        <v>2.9700856263602158</v>
      </c>
    </row>
    <row r="14" spans="1:4" s="1" customFormat="1" x14ac:dyDescent="0.25">
      <c r="A14" s="2">
        <f t="shared" si="0"/>
        <v>0.30000000000000004</v>
      </c>
      <c r="B14" s="2">
        <f t="shared" si="0"/>
        <v>250</v>
      </c>
      <c r="C14" s="6">
        <f>LN(B14)</f>
        <v>5.521460917862246</v>
      </c>
      <c r="D14" s="6">
        <f>A14*C14</f>
        <v>1.6564382753586742</v>
      </c>
    </row>
    <row r="15" spans="1:4" s="1" customFormat="1" x14ac:dyDescent="0.25">
      <c r="A15" s="7" t="s">
        <v>5</v>
      </c>
      <c r="B15" s="7"/>
      <c r="C15" s="7"/>
      <c r="D15" s="8">
        <f>SUM(D12:D14)</f>
        <v>5.8694455214033283</v>
      </c>
    </row>
    <row r="17" spans="1:3" s="1" customFormat="1" x14ac:dyDescent="0.25">
      <c r="A17" s="17" t="s">
        <v>24</v>
      </c>
      <c r="B17" s="22">
        <f>EXP(D15)</f>
        <v>354.05261123655765</v>
      </c>
    </row>
    <row r="18" spans="1:3" x14ac:dyDescent="0.25">
      <c r="A18" s="17" t="s">
        <v>23</v>
      </c>
      <c r="B18" s="22">
        <f>B17/(1+B7)</f>
        <v>340.43520311207465</v>
      </c>
    </row>
    <row r="20" spans="1:3" s="1" customFormat="1" x14ac:dyDescent="0.25">
      <c r="A20" s="16" t="s">
        <v>29</v>
      </c>
      <c r="B20" s="16" t="s">
        <v>22</v>
      </c>
      <c r="C20" s="16" t="s">
        <v>6</v>
      </c>
    </row>
    <row r="21" spans="1:3" s="1" customFormat="1" x14ac:dyDescent="0.25">
      <c r="A21" s="2">
        <f t="shared" ref="A21:B23" si="1">A12</f>
        <v>0.2</v>
      </c>
      <c r="B21" s="2">
        <f t="shared" si="1"/>
        <v>500</v>
      </c>
      <c r="C21" s="2">
        <f>A21*B21</f>
        <v>100</v>
      </c>
    </row>
    <row r="22" spans="1:3" s="1" customFormat="1" x14ac:dyDescent="0.25">
      <c r="A22" s="2">
        <f t="shared" si="1"/>
        <v>0.5</v>
      </c>
      <c r="B22" s="2">
        <f t="shared" si="1"/>
        <v>380</v>
      </c>
      <c r="C22" s="2">
        <f>A22*B22</f>
        <v>190</v>
      </c>
    </row>
    <row r="23" spans="1:3" s="1" customFormat="1" x14ac:dyDescent="0.25">
      <c r="A23" s="2">
        <f t="shared" si="1"/>
        <v>0.30000000000000004</v>
      </c>
      <c r="B23" s="2">
        <f t="shared" si="1"/>
        <v>250</v>
      </c>
      <c r="C23" s="2">
        <f>A23*B23</f>
        <v>75.000000000000014</v>
      </c>
    </row>
    <row r="24" spans="1:3" s="1" customFormat="1" x14ac:dyDescent="0.25">
      <c r="A24" s="7" t="s">
        <v>0</v>
      </c>
      <c r="B24" s="7"/>
      <c r="C24" s="7">
        <f>SUM(C21:C23)</f>
        <v>365</v>
      </c>
    </row>
    <row r="26" spans="1:3" s="1" customFormat="1" x14ac:dyDescent="0.25">
      <c r="A26" s="7" t="s">
        <v>34</v>
      </c>
      <c r="B26" s="18">
        <f>(C24/B17-1)*(1+B7)</f>
        <v>3.2157040938678494E-2</v>
      </c>
    </row>
    <row r="27" spans="1:3" x14ac:dyDescent="0.25">
      <c r="A27" s="17" t="s">
        <v>25</v>
      </c>
      <c r="B27" s="22">
        <f>C24/(1+B7+B26)</f>
        <v>340.4352031120747</v>
      </c>
    </row>
    <row r="29" spans="1:3" s="5" customFormat="1" x14ac:dyDescent="0.25"/>
    <row r="30" spans="1:3" s="1" customFormat="1" x14ac:dyDescent="0.25"/>
    <row r="31" spans="1:3" s="1" customFormat="1" x14ac:dyDescent="0.25"/>
    <row r="32" spans="1:3" s="1" customFormat="1" x14ac:dyDescent="0.25"/>
    <row r="33" s="1" customFormat="1" x14ac:dyDescent="0.25"/>
    <row r="34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2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1" s="1" customFormat="1" x14ac:dyDescent="0.25"/>
    <row r="56" s="1" customFormat="1" x14ac:dyDescent="0.25"/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individuální a tržní</oddHeader>
    <oddFooter>&amp;C&amp;9&amp;A&amp;R&amp;10©  Pavla Maříková, Miloš Mařík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showGridLines="0" workbookViewId="0"/>
  </sheetViews>
  <sheetFormatPr defaultRowHeight="15.75" x14ac:dyDescent="0.25"/>
  <cols>
    <col min="1" max="1" width="16.625" customWidth="1"/>
    <col min="2" max="6" width="10.125" customWidth="1"/>
  </cols>
  <sheetData>
    <row r="1" spans="1:6" ht="18.75" x14ac:dyDescent="0.3">
      <c r="A1" s="23" t="s">
        <v>7</v>
      </c>
      <c r="B1" s="5"/>
      <c r="C1" s="5"/>
      <c r="D1" s="5"/>
      <c r="E1" s="5"/>
      <c r="F1" s="5"/>
    </row>
    <row r="2" spans="1:6" x14ac:dyDescent="0.25">
      <c r="A2" s="16" t="s">
        <v>29</v>
      </c>
      <c r="B2" s="16" t="s">
        <v>10</v>
      </c>
      <c r="C2" s="16" t="s">
        <v>30</v>
      </c>
      <c r="D2" s="1"/>
      <c r="E2" s="1"/>
      <c r="F2" s="1"/>
    </row>
    <row r="3" spans="1:6" x14ac:dyDescent="0.25">
      <c r="A3" s="2">
        <f>'JEV individuální'!A21</f>
        <v>0.2</v>
      </c>
      <c r="B3" s="2">
        <f>'JEV individuální'!D3</f>
        <v>0.15</v>
      </c>
      <c r="C3" s="6">
        <f>A3*B3</f>
        <v>0.03</v>
      </c>
      <c r="D3" s="1"/>
      <c r="E3" s="1"/>
      <c r="F3" s="1"/>
    </row>
    <row r="4" spans="1:6" x14ac:dyDescent="0.25">
      <c r="A4" s="2">
        <f>'JEV individuální'!A22</f>
        <v>0.5</v>
      </c>
      <c r="B4" s="2">
        <f>'JEV individuální'!D4</f>
        <v>0.09</v>
      </c>
      <c r="C4" s="2">
        <f>A4*B4</f>
        <v>4.4999999999999998E-2</v>
      </c>
      <c r="D4" s="1"/>
      <c r="E4" s="1"/>
      <c r="F4" s="1"/>
    </row>
    <row r="5" spans="1:6" x14ac:dyDescent="0.25">
      <c r="A5" s="2">
        <f>'JEV individuální'!A23</f>
        <v>0.30000000000000004</v>
      </c>
      <c r="B5" s="2">
        <f>'JEV individuální'!D5</f>
        <v>0.05</v>
      </c>
      <c r="C5" s="2">
        <f>A5*B5</f>
        <v>1.5000000000000003E-2</v>
      </c>
      <c r="D5" s="1"/>
      <c r="E5" s="1"/>
      <c r="F5" s="1"/>
    </row>
    <row r="6" spans="1:6" x14ac:dyDescent="0.25">
      <c r="A6" s="7" t="s">
        <v>8</v>
      </c>
      <c r="B6" s="7"/>
      <c r="C6" s="8">
        <f>SUM(C3:C5)</f>
        <v>0.09</v>
      </c>
      <c r="D6" s="1"/>
      <c r="E6" s="1"/>
      <c r="F6" s="1"/>
    </row>
    <row r="7" spans="1:6" x14ac:dyDescent="0.25">
      <c r="A7" s="9"/>
      <c r="B7" s="9"/>
      <c r="C7" s="9"/>
      <c r="D7" s="9"/>
      <c r="E7" s="9"/>
      <c r="F7" s="9"/>
    </row>
    <row r="8" spans="1:6" x14ac:dyDescent="0.25">
      <c r="A8" s="16" t="str">
        <f>A2</f>
        <v>p</v>
      </c>
      <c r="B8" s="16" t="s">
        <v>9</v>
      </c>
      <c r="C8" s="16" t="s">
        <v>31</v>
      </c>
      <c r="D8" s="1"/>
      <c r="E8" s="1"/>
      <c r="F8" s="1"/>
    </row>
    <row r="9" spans="1:6" x14ac:dyDescent="0.25">
      <c r="A9" s="2">
        <f>A3</f>
        <v>0.2</v>
      </c>
      <c r="B9" s="2">
        <f>B3^2</f>
        <v>2.2499999999999999E-2</v>
      </c>
      <c r="C9" s="10">
        <f>A9*B9</f>
        <v>4.4999999999999997E-3</v>
      </c>
      <c r="D9" s="1"/>
      <c r="E9" s="1"/>
      <c r="F9" s="1"/>
    </row>
    <row r="10" spans="1:6" x14ac:dyDescent="0.25">
      <c r="A10" s="2">
        <f>A4</f>
        <v>0.5</v>
      </c>
      <c r="B10" s="2">
        <f>B4^2</f>
        <v>8.0999999999999996E-3</v>
      </c>
      <c r="C10" s="10">
        <f>A10*B10</f>
        <v>4.0499999999999998E-3</v>
      </c>
      <c r="D10" s="1"/>
      <c r="E10" s="1"/>
      <c r="F10" s="1"/>
    </row>
    <row r="11" spans="1:6" x14ac:dyDescent="0.25">
      <c r="A11" s="2">
        <f>A5</f>
        <v>0.30000000000000004</v>
      </c>
      <c r="B11" s="2">
        <f>B5^2</f>
        <v>2.5000000000000005E-3</v>
      </c>
      <c r="C11" s="10">
        <f>A11*B11</f>
        <v>7.5000000000000023E-4</v>
      </c>
      <c r="D11" s="1"/>
      <c r="E11" s="1"/>
      <c r="F11" s="1"/>
    </row>
    <row r="12" spans="1:6" ht="18.75" x14ac:dyDescent="0.25">
      <c r="A12" s="7" t="s">
        <v>32</v>
      </c>
      <c r="B12" s="7"/>
      <c r="C12" s="11">
        <f>SUM(C9:C11)</f>
        <v>9.2999999999999992E-3</v>
      </c>
      <c r="D12" s="1"/>
      <c r="E12" s="1"/>
      <c r="F12" s="1"/>
    </row>
    <row r="13" spans="1:6" x14ac:dyDescent="0.25">
      <c r="A13" s="9"/>
      <c r="B13" s="9"/>
      <c r="C13" s="9"/>
      <c r="D13" s="9"/>
      <c r="E13" s="9"/>
      <c r="F13" s="9"/>
    </row>
    <row r="14" spans="1:6" ht="18.75" x14ac:dyDescent="0.25">
      <c r="A14" s="7" t="s">
        <v>33</v>
      </c>
      <c r="B14" s="11">
        <f>C12-C6^2</f>
        <v>1.1999999999999997E-3</v>
      </c>
      <c r="C14" s="1"/>
      <c r="D14" s="1"/>
      <c r="E14" s="1"/>
      <c r="F14" s="1"/>
    </row>
    <row r="15" spans="1:6" x14ac:dyDescent="0.25">
      <c r="A15" s="9"/>
      <c r="B15" s="9"/>
      <c r="C15" s="9"/>
      <c r="D15" s="9"/>
      <c r="E15" s="9"/>
      <c r="F15" s="9"/>
    </row>
    <row r="16" spans="1:6" x14ac:dyDescent="0.25">
      <c r="A16" s="19" t="s">
        <v>10</v>
      </c>
      <c r="B16" s="19" t="s">
        <v>11</v>
      </c>
      <c r="C16" s="19" t="s">
        <v>12</v>
      </c>
      <c r="D16" s="19" t="s">
        <v>13</v>
      </c>
      <c r="E16" s="19" t="s">
        <v>14</v>
      </c>
      <c r="F16" s="19" t="s">
        <v>15</v>
      </c>
    </row>
    <row r="17" spans="1:6" x14ac:dyDescent="0.25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1"/>
    </row>
    <row r="18" spans="1:6" x14ac:dyDescent="0.25">
      <c r="A18" s="12">
        <f>'JEV individuální'!D3</f>
        <v>0.15</v>
      </c>
      <c r="B18" s="2">
        <f>'JEV individuální'!C3</f>
        <v>500</v>
      </c>
      <c r="C18" s="2">
        <f>'JEV individuální'!B3</f>
        <v>0.2</v>
      </c>
      <c r="D18" s="12">
        <f>A18-$C$6</f>
        <v>0.06</v>
      </c>
      <c r="E18" s="2">
        <f>B18-'JEV individuální'!$C$24</f>
        <v>135</v>
      </c>
      <c r="F18" s="13">
        <f>C18*D18*E18</f>
        <v>1.62</v>
      </c>
    </row>
    <row r="19" spans="1:6" x14ac:dyDescent="0.25">
      <c r="A19" s="12">
        <f>'JEV individuální'!D4</f>
        <v>0.09</v>
      </c>
      <c r="B19" s="2">
        <f>'JEV individuální'!C4</f>
        <v>380</v>
      </c>
      <c r="C19" s="2">
        <f>'JEV individuální'!B4</f>
        <v>0.5</v>
      </c>
      <c r="D19" s="12">
        <f>A19-$C$6</f>
        <v>0</v>
      </c>
      <c r="E19" s="2">
        <f>B19-'JEV individuální'!$C$24</f>
        <v>15</v>
      </c>
      <c r="F19" s="13">
        <f>C19*D19*E19</f>
        <v>0</v>
      </c>
    </row>
    <row r="20" spans="1:6" x14ac:dyDescent="0.25">
      <c r="A20" s="12">
        <f>'JEV individuální'!D5</f>
        <v>0.05</v>
      </c>
      <c r="B20" s="2">
        <f>'JEV individuální'!C5</f>
        <v>250</v>
      </c>
      <c r="C20" s="2">
        <f>'JEV individuální'!B5</f>
        <v>0.30000000000000004</v>
      </c>
      <c r="D20" s="12">
        <f>A20-$C$6</f>
        <v>-3.9999999999999994E-2</v>
      </c>
      <c r="E20" s="2">
        <f>B20-'JEV individuální'!$C$24</f>
        <v>-115</v>
      </c>
      <c r="F20" s="13">
        <f>C20*D20*E20</f>
        <v>1.3800000000000001</v>
      </c>
    </row>
    <row r="21" spans="1:6" x14ac:dyDescent="0.25">
      <c r="A21" s="7" t="s">
        <v>16</v>
      </c>
      <c r="B21" s="7"/>
      <c r="C21" s="7"/>
      <c r="D21" s="7"/>
      <c r="E21" s="7"/>
      <c r="F21" s="14">
        <f>SUM(F18:F20)</f>
        <v>3</v>
      </c>
    </row>
    <row r="22" spans="1:6" x14ac:dyDescent="0.25">
      <c r="A22" s="9"/>
      <c r="B22" s="9"/>
      <c r="C22" s="9"/>
      <c r="D22" s="9"/>
      <c r="E22" s="9"/>
      <c r="F22" s="9"/>
    </row>
    <row r="23" spans="1:6" x14ac:dyDescent="0.25">
      <c r="A23" s="2" t="s">
        <v>17</v>
      </c>
      <c r="B23" s="13">
        <f>(C6-'JEV individuální'!B7)/B14</f>
        <v>41.666666666666671</v>
      </c>
      <c r="C23" s="1"/>
      <c r="D23" s="1"/>
      <c r="E23" s="1"/>
      <c r="F23" s="1"/>
    </row>
    <row r="24" spans="1:6" x14ac:dyDescent="0.25">
      <c r="A24" s="17" t="s">
        <v>18</v>
      </c>
      <c r="B24" s="22">
        <f>'JEV individuální'!C24-B23*F21</f>
        <v>240</v>
      </c>
      <c r="C24" s="9"/>
      <c r="D24" s="9"/>
      <c r="E24" s="9"/>
      <c r="F24" s="9"/>
    </row>
    <row r="25" spans="1:6" x14ac:dyDescent="0.25">
      <c r="A25" s="17" t="s">
        <v>23</v>
      </c>
      <c r="B25" s="22">
        <f>B24/(1+'JEV individuální'!B7)</f>
        <v>230.76923076923077</v>
      </c>
      <c r="C25" s="9"/>
      <c r="D25" s="9"/>
      <c r="E25" s="9"/>
      <c r="F25" s="9"/>
    </row>
    <row r="26" spans="1:6" x14ac:dyDescent="0.25">
      <c r="A26" s="9"/>
      <c r="B26" s="9"/>
      <c r="C26" s="9"/>
      <c r="D26" s="9"/>
      <c r="E26" s="9"/>
      <c r="F26" s="9"/>
    </row>
    <row r="27" spans="1:6" x14ac:dyDescent="0.25">
      <c r="A27" s="7" t="s">
        <v>34</v>
      </c>
      <c r="B27" s="18">
        <f>('JEV individuální'!C24/B24-1)*(1+'JEV individuální'!B7)</f>
        <v>0.54166666666666663</v>
      </c>
      <c r="C27" s="1"/>
      <c r="D27" s="1"/>
      <c r="E27" s="1"/>
      <c r="F27" s="1"/>
    </row>
    <row r="28" spans="1:6" x14ac:dyDescent="0.25">
      <c r="A28" s="17" t="s">
        <v>25</v>
      </c>
      <c r="B28" s="22">
        <f>'JEV individuální'!C24/(1+'JEV individuální'!B7+B27)</f>
        <v>230.76923076923077</v>
      </c>
      <c r="C28" s="9"/>
      <c r="D28" s="9"/>
      <c r="E28" s="9"/>
      <c r="F28" s="9"/>
    </row>
  </sheetData>
  <phoneticPr fontId="17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individuální a tržní</oddHeader>
    <oddFooter>&amp;C&amp;9&amp;A&amp;R&amp;10©  Pavla Maříková, Miloš Mařík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 </vt:lpstr>
      <vt:lpstr>JEV individuální</vt:lpstr>
      <vt:lpstr>JEV tržní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JEV individuální a tržní</dc:title>
  <dc:subject>Metody oceňování podniku pro pokročilé</dc:subject>
  <dc:creator>Mařík Miloš, Maříková Pavla</dc:creator>
  <cp:lastModifiedBy>Pavla Maříková</cp:lastModifiedBy>
  <cp:lastPrinted>2023-08-09T16:52:29Z</cp:lastPrinted>
  <dcterms:created xsi:type="dcterms:W3CDTF">2007-09-15T09:37:29Z</dcterms:created>
  <dcterms:modified xsi:type="dcterms:W3CDTF">2023-08-09T16:52:33Z</dcterms:modified>
</cp:coreProperties>
</file>