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46050691-7D75-4009-8087-107E117A4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 " sheetId="40" r:id="rId1"/>
    <sheet name="Regresní funkce" sheetId="36" r:id="rId2"/>
    <sheet name="Dopočet chybějících roků" sheetId="35" r:id="rId3"/>
    <sheet name="Rf a ocenění" sheetId="41" r:id="rId4"/>
  </sheets>
  <calcPr calcId="191029" iterate="1"/>
</workbook>
</file>

<file path=xl/calcChain.xml><?xml version="1.0" encoding="utf-8"?>
<calcChain xmlns="http://schemas.openxmlformats.org/spreadsheetml/2006/main">
  <c r="F9" i="35" l="1"/>
  <c r="F10" i="35"/>
  <c r="B32" i="41"/>
  <c r="B24" i="35"/>
  <c r="B24" i="41" s="1"/>
  <c r="B19" i="35"/>
  <c r="B19" i="41" s="1"/>
  <c r="B16" i="35"/>
  <c r="B16" i="41" s="1"/>
  <c r="B6" i="35"/>
  <c r="B6" i="41" s="1"/>
  <c r="B7" i="35"/>
  <c r="B7" i="41" s="1"/>
  <c r="B8" i="35"/>
  <c r="B8" i="41" s="1"/>
  <c r="B9" i="35"/>
  <c r="B9" i="41" s="1"/>
  <c r="B10" i="35"/>
  <c r="B10" i="41" s="1"/>
  <c r="B11" i="35"/>
  <c r="B11" i="41" s="1"/>
  <c r="B12" i="35"/>
  <c r="B12" i="41" s="1"/>
  <c r="B13" i="35"/>
  <c r="B13" i="41" s="1"/>
  <c r="B14" i="35"/>
  <c r="B14" i="41" s="1"/>
  <c r="B5" i="35"/>
  <c r="B5" i="41" s="1"/>
  <c r="F5" i="41" s="1"/>
  <c r="H5" i="41" s="1"/>
  <c r="F13" i="41" l="1"/>
  <c r="F11" i="41"/>
  <c r="F9" i="41"/>
  <c r="F7" i="41"/>
  <c r="F6" i="41"/>
  <c r="H6" i="41" s="1"/>
  <c r="F8" i="41"/>
  <c r="F10" i="41"/>
  <c r="D31" i="41"/>
  <c r="F12" i="41"/>
  <c r="F14" i="41"/>
  <c r="B33" i="41"/>
  <c r="C5" i="41"/>
  <c r="D5" i="41" s="1"/>
  <c r="F6" i="35"/>
  <c r="F7" i="35"/>
  <c r="F5" i="35"/>
  <c r="F8" i="35"/>
  <c r="C13" i="35" l="1"/>
  <c r="C5" i="35"/>
  <c r="C16" i="35"/>
  <c r="C8" i="35"/>
  <c r="C21" i="35"/>
  <c r="B21" i="35" s="1"/>
  <c r="C10" i="35"/>
  <c r="C22" i="35"/>
  <c r="B22" i="35" s="1"/>
  <c r="C11" i="35"/>
  <c r="C23" i="35"/>
  <c r="C24" i="35"/>
  <c r="C14" i="35"/>
  <c r="C15" i="35"/>
  <c r="C17" i="35"/>
  <c r="C6" i="35"/>
  <c r="C18" i="35"/>
  <c r="C7" i="35"/>
  <c r="C19" i="35"/>
  <c r="C20" i="35"/>
  <c r="B20" i="35" s="1"/>
  <c r="C9" i="35"/>
  <c r="C12" i="35"/>
  <c r="H7" i="41"/>
  <c r="H8" i="41" s="1"/>
  <c r="H9" i="41" s="1"/>
  <c r="H10" i="41" s="1"/>
  <c r="H11" i="41" s="1"/>
  <c r="H12" i="41" s="1"/>
  <c r="H13" i="41" s="1"/>
  <c r="H14" i="41" s="1"/>
  <c r="D32" i="41"/>
  <c r="B34" i="41"/>
  <c r="G5" i="41"/>
  <c r="I5" i="41" s="1"/>
  <c r="E5" i="41"/>
  <c r="C6" i="41" s="1"/>
  <c r="G6" i="41" s="1"/>
  <c r="B15" i="35"/>
  <c r="B17" i="35"/>
  <c r="B23" i="35"/>
  <c r="D33" i="41" l="1"/>
  <c r="B23" i="41"/>
  <c r="F24" i="41" s="1"/>
  <c r="B17" i="41"/>
  <c r="F17" i="41" s="1"/>
  <c r="B15" i="41"/>
  <c r="F15" i="41" s="1"/>
  <c r="H15" i="41" s="1"/>
  <c r="B21" i="41"/>
  <c r="B22" i="41"/>
  <c r="B20" i="41"/>
  <c r="F20" i="41" s="1"/>
  <c r="D6" i="41"/>
  <c r="D34" i="41"/>
  <c r="B35" i="41"/>
  <c r="C31" i="41"/>
  <c r="B18" i="35"/>
  <c r="F16" i="41" l="1"/>
  <c r="H16" i="41"/>
  <c r="H17" i="41" s="1"/>
  <c r="F23" i="41"/>
  <c r="B18" i="41"/>
  <c r="F19" i="41" s="1"/>
  <c r="F21" i="41"/>
  <c r="F22" i="41"/>
  <c r="B36" i="41"/>
  <c r="D35" i="41"/>
  <c r="I6" i="41"/>
  <c r="E6" i="41"/>
  <c r="C7" i="41" s="1"/>
  <c r="F18" i="41" l="1"/>
  <c r="H18" i="41" s="1"/>
  <c r="H19" i="41" s="1"/>
  <c r="H20" i="41" s="1"/>
  <c r="H21" i="41" s="1"/>
  <c r="H22" i="41" s="1"/>
  <c r="H23" i="41" s="1"/>
  <c r="H24" i="41" s="1"/>
  <c r="C32" i="41"/>
  <c r="D36" i="41"/>
  <c r="B37" i="41"/>
  <c r="D7" i="41" l="1"/>
  <c r="E7" i="41" s="1"/>
  <c r="C8" i="41" s="1"/>
  <c r="G7" i="41"/>
  <c r="I7" i="41" s="1"/>
  <c r="B38" i="41"/>
  <c r="D37" i="41"/>
  <c r="C33" i="41" l="1"/>
  <c r="D38" i="41"/>
  <c r="B39" i="41"/>
  <c r="D8" i="41" l="1"/>
  <c r="E8" i="41" s="1"/>
  <c r="C9" i="41" s="1"/>
  <c r="G8" i="41"/>
  <c r="I8" i="41" s="1"/>
  <c r="B40" i="41"/>
  <c r="D39" i="41"/>
  <c r="G9" i="41" l="1"/>
  <c r="D40" i="41"/>
  <c r="B41" i="41"/>
  <c r="C34" i="41"/>
  <c r="D9" i="41" l="1"/>
  <c r="E9" i="41" s="1"/>
  <c r="C10" i="41" s="1"/>
  <c r="B42" i="41"/>
  <c r="D41" i="41"/>
  <c r="I9" i="41"/>
  <c r="C35" i="41" l="1"/>
  <c r="D42" i="41"/>
  <c r="B43" i="41"/>
  <c r="G10" i="41"/>
  <c r="D10" i="41" l="1"/>
  <c r="E10" i="41" s="1"/>
  <c r="C11" i="41" s="1"/>
  <c r="I10" i="41"/>
  <c r="B44" i="41"/>
  <c r="D43" i="41"/>
  <c r="D44" i="41" l="1"/>
  <c r="B45" i="41"/>
  <c r="G11" i="41"/>
  <c r="C36" i="41"/>
  <c r="D11" i="41" l="1"/>
  <c r="E11" i="41" s="1"/>
  <c r="C12" i="41" s="1"/>
  <c r="I11" i="41"/>
  <c r="B46" i="41"/>
  <c r="D45" i="41"/>
  <c r="G12" i="41" l="1"/>
  <c r="D46" i="41"/>
  <c r="B47" i="41"/>
  <c r="C37" i="41"/>
  <c r="D12" i="41" l="1"/>
  <c r="E12" i="41" s="1"/>
  <c r="C13" i="41" s="1"/>
  <c r="B48" i="41"/>
  <c r="D47" i="41"/>
  <c r="I12" i="41"/>
  <c r="C38" i="41" l="1"/>
  <c r="D48" i="41"/>
  <c r="B49" i="41"/>
  <c r="G13" i="41"/>
  <c r="D13" i="41" l="1"/>
  <c r="E13" i="41" s="1"/>
  <c r="C14" i="41" s="1"/>
  <c r="I13" i="41"/>
  <c r="B50" i="41"/>
  <c r="D49" i="41"/>
  <c r="G14" i="41" l="1"/>
  <c r="D50" i="41"/>
  <c r="D51" i="41" s="1"/>
  <c r="C39" i="41"/>
  <c r="D14" i="41" l="1"/>
  <c r="E14" i="41" s="1"/>
  <c r="C15" i="41" s="1"/>
  <c r="I14" i="41"/>
  <c r="C40" i="41" l="1"/>
  <c r="G15" i="41"/>
  <c r="D15" i="41" l="1"/>
  <c r="E15" i="41" s="1"/>
  <c r="C16" i="41" s="1"/>
  <c r="I15" i="41"/>
  <c r="G16" i="41" l="1"/>
  <c r="C41" i="41"/>
  <c r="D16" i="41" l="1"/>
  <c r="E16" i="41" s="1"/>
  <c r="C17" i="41" s="1"/>
  <c r="I16" i="41"/>
  <c r="G17" i="41" l="1"/>
  <c r="C42" i="41"/>
  <c r="D17" i="41" l="1"/>
  <c r="E17" i="41" s="1"/>
  <c r="C18" i="41" s="1"/>
  <c r="I17" i="41"/>
  <c r="G18" i="41" l="1"/>
  <c r="C43" i="41"/>
  <c r="D18" i="41" l="1"/>
  <c r="E18" i="41" s="1"/>
  <c r="C19" i="41" s="1"/>
  <c r="I18" i="41"/>
  <c r="G19" i="41" l="1"/>
  <c r="C44" i="41"/>
  <c r="D19" i="41" l="1"/>
  <c r="E19" i="41" s="1"/>
  <c r="C20" i="41" s="1"/>
  <c r="I19" i="41"/>
  <c r="G20" i="41" l="1"/>
  <c r="C45" i="41"/>
  <c r="D20" i="41" l="1"/>
  <c r="E20" i="41" s="1"/>
  <c r="C21" i="41" s="1"/>
  <c r="I20" i="41"/>
  <c r="G21" i="41" l="1"/>
  <c r="C46" i="41"/>
  <c r="D21" i="41" l="1"/>
  <c r="E21" i="41" s="1"/>
  <c r="C22" i="41" s="1"/>
  <c r="I21" i="41"/>
  <c r="G22" i="41" l="1"/>
  <c r="C47" i="41"/>
  <c r="D22" i="41" l="1"/>
  <c r="E22" i="41" s="1"/>
  <c r="C23" i="41" s="1"/>
  <c r="I22" i="41"/>
  <c r="G23" i="41" l="1"/>
  <c r="C48" i="41"/>
  <c r="D23" i="41" l="1"/>
  <c r="E23" i="41" s="1"/>
  <c r="C24" i="41" s="1"/>
  <c r="I23" i="41"/>
  <c r="G24" i="41" l="1"/>
  <c r="C49" i="41"/>
  <c r="D24" i="41" l="1"/>
  <c r="E24" i="41" s="1"/>
  <c r="I24" i="41"/>
  <c r="C50" i="41" s="1"/>
  <c r="C51" i="41" s="1"/>
</calcChain>
</file>

<file path=xl/sharedStrings.xml><?xml version="1.0" encoding="utf-8"?>
<sst xmlns="http://schemas.openxmlformats.org/spreadsheetml/2006/main" count="67" uniqueCount="52">
  <si>
    <t>g</t>
  </si>
  <si>
    <t>d</t>
  </si>
  <si>
    <t>Rok</t>
  </si>
  <si>
    <t>Suma</t>
  </si>
  <si>
    <t>x</t>
  </si>
  <si>
    <t>FCFF</t>
  </si>
  <si>
    <t>Spotová míra</t>
  </si>
  <si>
    <t>Spoty</t>
  </si>
  <si>
    <t>Odúročitel spot</t>
  </si>
  <si>
    <t>Odúročitel swap</t>
  </si>
  <si>
    <t>Rovnice:</t>
  </si>
  <si>
    <t>a</t>
  </si>
  <si>
    <t>b</t>
  </si>
  <si>
    <t>c</t>
  </si>
  <si>
    <t>x2</t>
  </si>
  <si>
    <t>x3</t>
  </si>
  <si>
    <t>SH spoty</t>
  </si>
  <si>
    <t>SH swapy</t>
  </si>
  <si>
    <t>Swapy</t>
  </si>
  <si>
    <t>Mařík Miloš a kol.:</t>
  </si>
  <si>
    <t>METODY OCEŇOVÁNÍ PODNIKU PRO POKROČILÉ</t>
  </si>
  <si>
    <t>Příklad</t>
  </si>
  <si>
    <t>© Miloš Mařík, Pavla Maříková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</si>
  <si>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</si>
  <si>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</si>
  <si>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</si>
  <si>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</si>
  <si>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BEZRIZIKOVÁ VÝNOSNOST: PRAKTICKÁ APLIKACE</t>
  </si>
  <si>
    <t>ÚROKOVÝCH SWAPOVÝCH MĚR</t>
  </si>
  <si>
    <t>Úroková swapová míra</t>
  </si>
  <si>
    <t>Úrokové swapy převzaté z www.patria.cz a jejich proložení regresní funkcí</t>
  </si>
  <si>
    <t>Teoretické hodnoty</t>
  </si>
  <si>
    <t>Swapová míra</t>
  </si>
  <si>
    <t>Dopočet chybějících roků pomocí regresní funkce</t>
  </si>
  <si>
    <t>Výpočet spotových a termínových měr</t>
  </si>
  <si>
    <t>Termínové míry</t>
  </si>
  <si>
    <t>Termínová míra ze spotu</t>
  </si>
  <si>
    <t>Termínová míra ze swapu</t>
  </si>
  <si>
    <r>
      <t>1/(1+S</t>
    </r>
    <r>
      <rPr>
        <b/>
        <vertAlign val="subscript"/>
        <sz val="12"/>
        <color indexed="58"/>
        <rFont val="Times New Roman"/>
        <family val="1"/>
        <charset val="238"/>
      </rPr>
      <t>i</t>
    </r>
    <r>
      <rPr>
        <b/>
        <sz val="12"/>
        <color indexed="58"/>
        <rFont val="Times New Roman"/>
        <family val="1"/>
        <charset val="238"/>
      </rPr>
      <t>)</t>
    </r>
    <r>
      <rPr>
        <b/>
        <vertAlign val="superscript"/>
        <sz val="12"/>
        <color indexed="58"/>
        <rFont val="Times New Roman"/>
        <family val="1"/>
        <charset val="238"/>
      </rPr>
      <t>i</t>
    </r>
  </si>
  <si>
    <r>
      <t>Suma 1/(1+S</t>
    </r>
    <r>
      <rPr>
        <b/>
        <vertAlign val="subscript"/>
        <sz val="12"/>
        <color indexed="58"/>
        <rFont val="Times New Roman"/>
        <family val="1"/>
        <charset val="238"/>
      </rPr>
      <t>i</t>
    </r>
    <r>
      <rPr>
        <b/>
        <sz val="12"/>
        <color indexed="58"/>
        <rFont val="Times New Roman"/>
        <family val="1"/>
        <charset val="238"/>
      </rPr>
      <t>)</t>
    </r>
    <r>
      <rPr>
        <b/>
        <vertAlign val="superscript"/>
        <sz val="12"/>
        <color indexed="58"/>
        <rFont val="Times New Roman"/>
        <family val="1"/>
        <charset val="238"/>
      </rPr>
      <t>i</t>
    </r>
  </si>
  <si>
    <t>Ocenění na základě fiktivního peněžního toku</t>
  </si>
  <si>
    <t>U dopočítávaných hodnot je prováděn test, zda</t>
  </si>
  <si>
    <t>teoretická hodnota není vyšší než následující</t>
  </si>
  <si>
    <t>skutečná hodnota.</t>
  </si>
  <si>
    <t>e</t>
  </si>
  <si>
    <t>f</t>
  </si>
  <si>
    <t>x4</t>
  </si>
  <si>
    <t>x5</t>
  </si>
  <si>
    <t>Rovnice (polynom 5. stupně):</t>
  </si>
  <si>
    <t>Ekopress 2023, Praha, třetí vydání</t>
  </si>
  <si>
    <t>ISBN 978-80-87865-89-7</t>
  </si>
  <si>
    <t>Strana publikace: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</si>
</sst>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"/>
    <numFmt numFmtId="165" formatCode="#,##0.0"/>
    <numFmt numFmtId="166" formatCode="0.000%"/>
    <numFmt numFmtId="167" formatCode="0_);\-0_)"/>
    <numFmt numFmtId="168" formatCode="0_)"/>
    <numFmt numFmtId="169" formatCode="0_);\-0_);"/>
    <numFmt numFmtId="170" formatCode="#,##0_);[Red]\-#,##0_)"/>
    <numFmt numFmtId="171" formatCode="0.0000000000"/>
    <numFmt numFmtId="172" formatCode="0.000000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0"/>
      <name val="Arial"/>
      <family val="2"/>
      <charset val="238"/>
    </font>
    <font>
      <b/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9"/>
      <name val="Verdana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b/>
      <sz val="14"/>
      <color indexed="12"/>
      <name val="Times New Roman"/>
      <family val="1"/>
      <charset val="238"/>
    </font>
    <font>
      <b/>
      <sz val="12"/>
      <color indexed="5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vertAlign val="superscript"/>
      <sz val="12"/>
      <color indexed="58"/>
      <name val="Times New Roman"/>
      <family val="1"/>
      <charset val="238"/>
    </font>
    <font>
      <b/>
      <vertAlign val="subscript"/>
      <sz val="12"/>
      <color indexed="58"/>
      <name val="Times New Roman"/>
      <family val="1"/>
      <charset val="238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</font>
    <font>
      <b/>
      <sz val="11"/>
      <color theme="4"/>
      <name val="Calibri"/>
      <family val="2"/>
      <charset val="238"/>
    </font>
    <font>
      <b/>
      <sz val="11"/>
      <color theme="4"/>
      <name val="Calibri"/>
      <family val="2"/>
      <charset val="238"/>
      <scheme val="minor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5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168" fontId="5" fillId="2" borderId="0" applyBorder="0"/>
    <xf numFmtId="168" fontId="6" fillId="2" borderId="0" applyBorder="0"/>
    <xf numFmtId="167" fontId="5" fillId="2" borderId="0" applyBorder="0">
      <alignment horizontal="left"/>
    </xf>
    <xf numFmtId="167" fontId="6" fillId="2" borderId="0" applyBorder="0">
      <alignment horizontal="left"/>
    </xf>
    <xf numFmtId="170" fontId="7" fillId="3" borderId="1">
      <protection locked="0"/>
    </xf>
    <xf numFmtId="169" fontId="5" fillId="4" borderId="0" applyBorder="0">
      <alignment horizontal="left"/>
    </xf>
    <xf numFmtId="169" fontId="6" fillId="4" borderId="0" applyBorder="0">
      <alignment horizontal="left"/>
    </xf>
    <xf numFmtId="170" fontId="6" fillId="5" borderId="1"/>
    <xf numFmtId="170" fontId="6" fillId="6" borderId="1"/>
    <xf numFmtId="0" fontId="4" fillId="7" borderId="2" applyBorder="0"/>
    <xf numFmtId="1" fontId="5" fillId="7" borderId="0" applyBorder="0">
      <alignment horizontal="left"/>
    </xf>
    <xf numFmtId="167" fontId="5" fillId="8" borderId="3" applyNumberFormat="0" applyBorder="0">
      <alignment horizontal="center" vertical="center"/>
    </xf>
    <xf numFmtId="0" fontId="8" fillId="0" borderId="0"/>
    <xf numFmtId="0" fontId="3" fillId="0" borderId="0"/>
  </cellStyleXfs>
  <cellXfs count="54">
    <xf numFmtId="0" fontId="0" fillId="0" borderId="0" xfId="0"/>
    <xf numFmtId="0" fontId="15" fillId="0" borderId="0" xfId="1"/>
    <xf numFmtId="0" fontId="9" fillId="0" borderId="0" xfId="1" applyFont="1"/>
    <xf numFmtId="0" fontId="15" fillId="0" borderId="4" xfId="1" applyBorder="1"/>
    <xf numFmtId="0" fontId="15" fillId="0" borderId="6" xfId="1" applyBorder="1"/>
    <xf numFmtId="0" fontId="15" fillId="0" borderId="7" xfId="1" applyBorder="1"/>
    <xf numFmtId="0" fontId="15" fillId="0" borderId="8" xfId="1" applyBorder="1"/>
    <xf numFmtId="171" fontId="15" fillId="0" borderId="10" xfId="1" applyNumberFormat="1" applyBorder="1"/>
    <xf numFmtId="0" fontId="15" fillId="0" borderId="11" xfId="1" applyBorder="1"/>
    <xf numFmtId="0" fontId="10" fillId="0" borderId="0" xfId="1" applyFont="1"/>
    <xf numFmtId="0" fontId="15" fillId="0" borderId="12" xfId="1" applyBorder="1" applyAlignment="1">
      <alignment horizontal="right"/>
    </xf>
    <xf numFmtId="166" fontId="15" fillId="0" borderId="0" xfId="3" applyNumberFormat="1" applyFont="1"/>
    <xf numFmtId="0" fontId="13" fillId="0" borderId="0" xfId="0" applyFont="1" applyAlignment="1">
      <alignment horizontal="right" wrapText="1"/>
    </xf>
    <xf numFmtId="0" fontId="8" fillId="0" borderId="0" xfId="16"/>
    <xf numFmtId="0" fontId="18" fillId="0" borderId="0" xfId="16" applyFont="1"/>
    <xf numFmtId="0" fontId="14" fillId="0" borderId="0" xfId="16" applyFont="1"/>
    <xf numFmtId="0" fontId="3" fillId="0" borderId="0" xfId="17"/>
    <xf numFmtId="0" fontId="20" fillId="0" borderId="0" xfId="16" applyFont="1"/>
    <xf numFmtId="0" fontId="6" fillId="0" borderId="0" xfId="16" applyFont="1"/>
    <xf numFmtId="0" fontId="21" fillId="0" borderId="0" xfId="0" applyFont="1"/>
    <xf numFmtId="0" fontId="22" fillId="9" borderId="1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top"/>
    </xf>
    <xf numFmtId="0" fontId="15" fillId="0" borderId="1" xfId="1" applyBorder="1"/>
    <xf numFmtId="166" fontId="11" fillId="10" borderId="1" xfId="3" applyNumberFormat="1" applyFont="1" applyFill="1" applyBorder="1" applyAlignment="1">
      <alignment wrapText="1"/>
    </xf>
    <xf numFmtId="9" fontId="15" fillId="10" borderId="13" xfId="1" applyNumberFormat="1" applyFill="1" applyBorder="1"/>
    <xf numFmtId="166" fontId="11" fillId="0" borderId="1" xfId="3" applyNumberFormat="1" applyFont="1" applyBorder="1" applyAlignment="1">
      <alignment wrapText="1"/>
    </xf>
    <xf numFmtId="0" fontId="12" fillId="0" borderId="1" xfId="1" applyFont="1" applyBorder="1"/>
    <xf numFmtId="166" fontId="12" fillId="0" borderId="1" xfId="3" applyNumberFormat="1" applyFont="1" applyBorder="1" applyAlignment="1">
      <alignment wrapText="1"/>
    </xf>
    <xf numFmtId="0" fontId="2" fillId="0" borderId="0" xfId="1" applyFont="1"/>
    <xf numFmtId="172" fontId="15" fillId="0" borderId="1" xfId="1" applyNumberFormat="1" applyBorder="1"/>
    <xf numFmtId="164" fontId="15" fillId="0" borderId="1" xfId="1" applyNumberFormat="1" applyBorder="1"/>
    <xf numFmtId="0" fontId="23" fillId="0" borderId="1" xfId="1" applyFont="1" applyBorder="1"/>
    <xf numFmtId="0" fontId="24" fillId="0" borderId="1" xfId="1" applyFont="1" applyBorder="1"/>
    <xf numFmtId="166" fontId="27" fillId="0" borderId="1" xfId="1" applyNumberFormat="1" applyFont="1" applyBorder="1"/>
    <xf numFmtId="166" fontId="28" fillId="0" borderId="1" xfId="3" applyNumberFormat="1" applyFont="1" applyBorder="1" applyAlignment="1">
      <alignment wrapText="1"/>
    </xf>
    <xf numFmtId="166" fontId="29" fillId="0" borderId="1" xfId="3" applyNumberFormat="1" applyFont="1" applyBorder="1"/>
    <xf numFmtId="166" fontId="30" fillId="0" borderId="1" xfId="1" applyNumberFormat="1" applyFont="1" applyBorder="1"/>
    <xf numFmtId="165" fontId="15" fillId="10" borderId="1" xfId="1" applyNumberFormat="1" applyFill="1" applyBorder="1"/>
    <xf numFmtId="165" fontId="15" fillId="0" borderId="1" xfId="1" applyNumberFormat="1" applyBorder="1"/>
    <xf numFmtId="0" fontId="10" fillId="11" borderId="1" xfId="1" applyFont="1" applyFill="1" applyBorder="1" applyAlignment="1">
      <alignment horizontal="right"/>
    </xf>
    <xf numFmtId="165" fontId="10" fillId="11" borderId="1" xfId="1" applyNumberFormat="1" applyFont="1" applyFill="1" applyBorder="1"/>
    <xf numFmtId="0" fontId="15" fillId="0" borderId="0" xfId="1" applyAlignment="1">
      <alignment vertical="top"/>
    </xf>
    <xf numFmtId="171" fontId="15" fillId="0" borderId="5" xfId="1" applyNumberFormat="1" applyBorder="1"/>
    <xf numFmtId="171" fontId="15" fillId="10" borderId="0" xfId="1" applyNumberFormat="1" applyFill="1"/>
    <xf numFmtId="0" fontId="1" fillId="0" borderId="0" xfId="1" applyFont="1"/>
    <xf numFmtId="171" fontId="15" fillId="0" borderId="0" xfId="1" applyNumberFormat="1"/>
    <xf numFmtId="0" fontId="1" fillId="0" borderId="7" xfId="1" applyFont="1" applyBorder="1"/>
    <xf numFmtId="0" fontId="1" fillId="0" borderId="9" xfId="1" applyFont="1" applyBorder="1"/>
    <xf numFmtId="0" fontId="19" fillId="0" borderId="0" xfId="16" applyFont="1" applyAlignment="1">
      <alignment horizontal="center"/>
    </xf>
    <xf numFmtId="0" fontId="16" fillId="0" borderId="0" xfId="16" applyFont="1" applyAlignment="1">
      <alignment horizontal="center"/>
    </xf>
    <xf numFmtId="0" fontId="8" fillId="0" borderId="0" xfId="16"/>
    <xf numFmtId="0" fontId="16" fillId="0" borderId="0" xfId="17" applyFont="1" applyAlignment="1">
      <alignment horizontal="center"/>
    </xf>
    <xf numFmtId="0" fontId="17" fillId="0" borderId="0" xfId="17" applyFont="1" applyAlignment="1">
      <alignment horizontal="center"/>
    </xf>
    <xf numFmtId="0" fontId="14" fillId="0" borderId="0" xfId="0" applyFont="1" applyAlignment="1">
      <alignment horizontal="center"/>
    </xf>
  </cellXfs>
  <cellStyles count="18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3" xfId="17" xr:uid="{00000000-0005-0000-0000-000003000000}"/>
    <cellStyle name="normální_DM_2007_01_Iterace" xfId="16" xr:uid="{00000000-0005-0000-0000-000004000000}"/>
    <cellStyle name="procent 2" xfId="3" xr:uid="{00000000-0005-0000-0000-000005000000}"/>
    <cellStyle name="STCisRadku1" xfId="4" xr:uid="{00000000-0005-0000-0000-000006000000}"/>
    <cellStyle name="STCisRadku2" xfId="5" xr:uid="{00000000-0005-0000-0000-000007000000}"/>
    <cellStyle name="STCisRadku3" xfId="6" xr:uid="{00000000-0005-0000-0000-000008000000}"/>
    <cellStyle name="STCisRadku4" xfId="7" xr:uid="{00000000-0005-0000-0000-000009000000}"/>
    <cellStyle name="STEdit" xfId="8" xr:uid="{00000000-0005-0000-0000-00000A000000}"/>
    <cellStyle name="STNazRadku1" xfId="9" xr:uid="{00000000-0005-0000-0000-00000B000000}"/>
    <cellStyle name="STNazRadku2" xfId="10" xr:uid="{00000000-0005-0000-0000-00000C000000}"/>
    <cellStyle name="STNonEdit" xfId="11" xr:uid="{00000000-0005-0000-0000-00000D000000}"/>
    <cellStyle name="STNonEdit2" xfId="12" xr:uid="{00000000-0005-0000-0000-00000E000000}"/>
    <cellStyle name="STNormální" xfId="13" xr:uid="{00000000-0005-0000-0000-00000F000000}"/>
    <cellStyle name="STPopis1" xfId="14" xr:uid="{00000000-0005-0000-0000-000010000000}"/>
    <cellStyle name="STPopis2b" xfId="15" xr:uid="{00000000-0005-0000-0000-00001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 b="1" i="0" u="none" strike="noStrike" baseline="0"/>
              <a:t>Regresní funkce pro dopočet swapů za chybějící roky</a:t>
            </a:r>
            <a:endParaRPr lang="en-US" sz="1200"/>
          </a:p>
        </c:rich>
      </c:tx>
      <c:layout>
        <c:manualLayout>
          <c:xMode val="edge"/>
          <c:yMode val="edge"/>
          <c:x val="0.13521025405804865"/>
          <c:y val="2.5974025974025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2233009708754"/>
          <c:y val="0.13636363636363635"/>
          <c:w val="0.5533980582524276"/>
          <c:h val="0.71753246753246758"/>
        </c:manualLayout>
      </c:layout>
      <c:scatterChart>
        <c:scatterStyle val="smoothMarker"/>
        <c:varyColors val="0"/>
        <c:ser>
          <c:idx val="0"/>
          <c:order val="0"/>
          <c:tx>
            <c:v>Swap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ysClr val="window" lastClr="FFFFFF">
                    <a:lumMod val="65000"/>
                  </a:sysClr>
                </a:solidFill>
              </a:ln>
            </c:spPr>
          </c:marker>
          <c:trendline>
            <c:trendlineType val="poly"/>
            <c:order val="5"/>
            <c:dispRSqr val="1"/>
            <c:dispEq val="1"/>
            <c:trendlineLbl>
              <c:layout>
                <c:manualLayout>
                  <c:x val="0.42535912137196441"/>
                  <c:y val="0.13460401320802642"/>
                </c:manualLayout>
              </c:layout>
              <c:numFmt formatCode="#,##0.0000000000" sourceLinked="0"/>
              <c:spPr>
                <a:solidFill>
                  <a:schemeClr val="bg1"/>
                </a:solidFill>
                <a:ln w="3175">
                  <a:solidFill>
                    <a:schemeClr val="tx1"/>
                  </a:solidFill>
                </a:ln>
              </c:spPr>
            </c:trendlineLbl>
          </c:trendline>
          <c:xVal>
            <c:numRef>
              <c:f>'Regresní funkce'!$A$4:$A$16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12</c:v>
                </c:pt>
                <c:pt idx="11">
                  <c:v>15</c:v>
                </c:pt>
                <c:pt idx="12">
                  <c:v>20</c:v>
                </c:pt>
              </c:numCache>
            </c:numRef>
          </c:xVal>
          <c:yVal>
            <c:numRef>
              <c:f>'Regresní funkce'!$B$4:$B$16</c:f>
              <c:numCache>
                <c:formatCode>0.000%</c:formatCode>
                <c:ptCount val="13"/>
                <c:pt idx="0">
                  <c:v>6.0999999999999995E-3</c:v>
                </c:pt>
                <c:pt idx="1">
                  <c:v>1.04E-2</c:v>
                </c:pt>
                <c:pt idx="2">
                  <c:v>1.34E-2</c:v>
                </c:pt>
                <c:pt idx="3">
                  <c:v>1.54E-2</c:v>
                </c:pt>
                <c:pt idx="4">
                  <c:v>1.6799999999999999E-2</c:v>
                </c:pt>
                <c:pt idx="5">
                  <c:v>1.7500000000000002E-2</c:v>
                </c:pt>
                <c:pt idx="6">
                  <c:v>1.78E-2</c:v>
                </c:pt>
                <c:pt idx="7">
                  <c:v>1.8000000000000002E-2</c:v>
                </c:pt>
                <c:pt idx="8">
                  <c:v>1.8200000000000001E-2</c:v>
                </c:pt>
                <c:pt idx="9">
                  <c:v>1.8500000000000003E-2</c:v>
                </c:pt>
                <c:pt idx="10">
                  <c:v>1.9199999999999998E-2</c:v>
                </c:pt>
                <c:pt idx="11">
                  <c:v>2.0499999999999997E-2</c:v>
                </c:pt>
                <c:pt idx="12">
                  <c:v>2.18E-2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AB-4A49-A393-1AAC8EA63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42112"/>
        <c:axId val="130813952"/>
      </c:scatterChart>
      <c:valAx>
        <c:axId val="12084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Roky</a:t>
                </a:r>
                <a:r>
                  <a:rPr lang="cs-CZ"/>
                  <a:t> (termín swapu)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0813952"/>
        <c:crosses val="autoZero"/>
        <c:crossBetween val="midCat"/>
      </c:valAx>
      <c:valAx>
        <c:axId val="130813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Úroková swapová míra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1208421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483423795326554"/>
          <c:y val="0.54190127846922365"/>
          <c:w val="0.22963178146421018"/>
          <c:h val="0.155551943103886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ysClr val="windowText" lastClr="000000"/>
                </a:solidFill>
              </a:rPr>
              <a:t>Výsledná řada s</a:t>
            </a:r>
            <a:r>
              <a:rPr lang="en-US" b="1">
                <a:solidFill>
                  <a:sysClr val="windowText" lastClr="000000"/>
                </a:solidFill>
              </a:rPr>
              <a:t>wapov</a:t>
            </a:r>
            <a:r>
              <a:rPr lang="cs-CZ" b="1">
                <a:solidFill>
                  <a:sysClr val="windowText" lastClr="000000"/>
                </a:solidFill>
              </a:rPr>
              <a:t>ých</a:t>
            </a:r>
            <a:r>
              <a:rPr lang="cs-CZ" b="1" baseline="0">
                <a:solidFill>
                  <a:sysClr val="windowText" lastClr="000000"/>
                </a:solidFill>
              </a:rPr>
              <a:t> úrokových měr</a:t>
            </a:r>
            <a:endParaRPr lang="cs-CZ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'Dopočet chybějících roků'!$B$5:$B$24</c:f>
              <c:numCache>
                <c:formatCode>0.000%</c:formatCode>
                <c:ptCount val="20"/>
                <c:pt idx="0">
                  <c:v>6.0999999999999995E-3</c:v>
                </c:pt>
                <c:pt idx="1">
                  <c:v>1.04E-2</c:v>
                </c:pt>
                <c:pt idx="2">
                  <c:v>1.34E-2</c:v>
                </c:pt>
                <c:pt idx="3">
                  <c:v>1.54E-2</c:v>
                </c:pt>
                <c:pt idx="4">
                  <c:v>1.6799999999999999E-2</c:v>
                </c:pt>
                <c:pt idx="5">
                  <c:v>1.7500000000000002E-2</c:v>
                </c:pt>
                <c:pt idx="6">
                  <c:v>1.78E-2</c:v>
                </c:pt>
                <c:pt idx="7">
                  <c:v>1.8000000000000002E-2</c:v>
                </c:pt>
                <c:pt idx="8">
                  <c:v>1.8200000000000001E-2</c:v>
                </c:pt>
                <c:pt idx="9">
                  <c:v>1.8500000000000003E-2</c:v>
                </c:pt>
                <c:pt idx="10">
                  <c:v>1.8754759900000011E-2</c:v>
                </c:pt>
                <c:pt idx="11">
                  <c:v>1.9199999999999998E-2</c:v>
                </c:pt>
                <c:pt idx="12">
                  <c:v>1.9530169700000023E-2</c:v>
                </c:pt>
                <c:pt idx="13">
                  <c:v>2.0011487800000012E-2</c:v>
                </c:pt>
                <c:pt idx="14">
                  <c:v>2.0499999999999997E-2</c:v>
                </c:pt>
                <c:pt idx="15">
                  <c:v>2.0993911400000002E-2</c:v>
                </c:pt>
                <c:pt idx="16">
                  <c:v>2.1402459699999994E-2</c:v>
                </c:pt>
                <c:pt idx="17">
                  <c:v>2.1689670199999955E-2</c:v>
                </c:pt>
                <c:pt idx="18">
                  <c:v>2.18E-2</c:v>
                </c:pt>
                <c:pt idx="19">
                  <c:v>2.18E-2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3-4BD9-A6E0-B756CACD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61712"/>
        <c:axId val="137971696"/>
      </c:lineChart>
      <c:catAx>
        <c:axId val="13796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>
                    <a:solidFill>
                      <a:sysClr val="windowText" lastClr="000000"/>
                    </a:solidFill>
                  </a:rPr>
                  <a:t>Rok (termín swapu)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971696"/>
        <c:crosses val="autoZero"/>
        <c:auto val="1"/>
        <c:lblAlgn val="ctr"/>
        <c:lblOffset val="100"/>
        <c:noMultiLvlLbl val="0"/>
      </c:catAx>
      <c:valAx>
        <c:axId val="13797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>
                    <a:solidFill>
                      <a:sysClr val="windowText" lastClr="000000"/>
                    </a:solidFill>
                  </a:rPr>
                  <a:t>Úroková</a:t>
                </a:r>
                <a:r>
                  <a:rPr lang="cs-CZ" b="1" baseline="0">
                    <a:solidFill>
                      <a:sysClr val="windowText" lastClr="000000"/>
                    </a:solidFill>
                  </a:rPr>
                  <a:t> swapová míra</a:t>
                </a:r>
                <a:endParaRPr lang="cs-CZ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96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</xdr:row>
      <xdr:rowOff>19050</xdr:rowOff>
    </xdr:from>
    <xdr:to>
      <xdr:col>10</xdr:col>
      <xdr:colOff>361950</xdr:colOff>
      <xdr:row>16</xdr:row>
      <xdr:rowOff>95250</xdr:rowOff>
    </xdr:to>
    <xdr:graphicFrame macro="">
      <xdr:nvGraphicFramePr>
        <xdr:cNvPr id="19504" name="Graf 1">
          <a:extLst>
            <a:ext uri="{FF2B5EF4-FFF2-40B4-BE49-F238E27FC236}">
              <a16:creationId xmlns:a16="http://schemas.microsoft.com/office/drawing/2014/main" id="{00000000-0008-0000-0100-000030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171450</xdr:rowOff>
    </xdr:from>
    <xdr:to>
      <xdr:col>15</xdr:col>
      <xdr:colOff>447675</xdr:colOff>
      <xdr:row>16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59C90A-CAF5-01C5-2D29-394D8AF9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workbookViewId="0">
      <selection sqref="A1:I1"/>
    </sheetView>
  </sheetViews>
  <sheetFormatPr defaultColWidth="9.140625" defaultRowHeight="12.75" x14ac:dyDescent="0.2"/>
  <cols>
    <col min="1" max="10" width="9.28515625" style="13" customWidth="1"/>
    <col min="11" max="16384" width="9.140625" style="13"/>
  </cols>
  <sheetData>
    <row r="1" spans="1:9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9" ht="21" customHeight="1" x14ac:dyDescent="0.25">
      <c r="A2" s="51" t="s">
        <v>19</v>
      </c>
      <c r="B2" s="51"/>
      <c r="C2" s="51"/>
      <c r="D2" s="51"/>
      <c r="E2" s="51"/>
      <c r="F2" s="51"/>
      <c r="G2" s="51"/>
      <c r="H2" s="51"/>
      <c r="I2" s="51"/>
    </row>
    <row r="3" spans="1:9" s="14" customFormat="1" ht="23.25" customHeight="1" x14ac:dyDescent="0.25">
      <c r="A3" s="52" t="s">
        <v>20</v>
      </c>
      <c r="B3" s="52"/>
      <c r="C3" s="52"/>
      <c r="D3" s="52"/>
      <c r="E3" s="52"/>
      <c r="F3" s="52"/>
      <c r="G3" s="52"/>
      <c r="H3" s="52"/>
      <c r="I3" s="52"/>
    </row>
    <row r="4" spans="1:9" ht="15" customHeight="1" x14ac:dyDescent="0.2">
      <c r="A4" s="53" t="s">
        <v>49</v>
      </c>
      <c r="B4" s="53"/>
      <c r="C4" s="53"/>
      <c r="D4" s="53"/>
      <c r="E4" s="53"/>
      <c r="F4" s="53"/>
      <c r="G4" s="53"/>
      <c r="H4" s="53"/>
      <c r="I4" s="53"/>
    </row>
    <row r="5" spans="1:9" ht="15.75" customHeight="1" x14ac:dyDescent="0.2">
      <c r="A5" s="53" t="s">
        <v>50</v>
      </c>
      <c r="B5" s="53"/>
      <c r="C5" s="53"/>
      <c r="D5" s="53"/>
      <c r="E5" s="53"/>
      <c r="F5" s="53"/>
      <c r="G5" s="53"/>
      <c r="H5" s="53"/>
      <c r="I5" s="53"/>
    </row>
    <row r="6" spans="1:9" ht="21.75" customHeight="1" x14ac:dyDescent="0.2">
      <c r="A6" s="15"/>
      <c r="B6" s="15"/>
      <c r="C6" s="15"/>
      <c r="D6" s="15"/>
      <c r="E6" s="15"/>
      <c r="F6" s="15"/>
      <c r="G6" s="15"/>
      <c r="H6" s="15"/>
      <c r="I6" s="15"/>
    </row>
    <row r="7" spans="1:9" ht="15" x14ac:dyDescent="0.25">
      <c r="A7" s="49" t="s">
        <v>21</v>
      </c>
      <c r="B7" s="49"/>
      <c r="C7" s="49"/>
      <c r="D7" s="49"/>
      <c r="E7" s="49"/>
      <c r="F7" s="49"/>
      <c r="G7" s="49"/>
      <c r="H7" s="49"/>
      <c r="I7" s="49"/>
    </row>
    <row r="8" spans="1:9" ht="19.5" customHeight="1" x14ac:dyDescent="0.25">
      <c r="A8" s="48" t="s">
        <v>27</v>
      </c>
      <c r="B8" s="48"/>
      <c r="C8" s="48"/>
      <c r="D8" s="48"/>
      <c r="E8" s="48"/>
      <c r="F8" s="48"/>
      <c r="G8" s="48"/>
      <c r="H8" s="48"/>
      <c r="I8" s="48"/>
    </row>
    <row r="9" spans="1:9" ht="19.5" customHeight="1" x14ac:dyDescent="0.25">
      <c r="A9" s="48" t="s">
        <v>28</v>
      </c>
      <c r="B9" s="48"/>
      <c r="C9" s="48"/>
      <c r="D9" s="48"/>
      <c r="E9" s="48"/>
      <c r="F9" s="48"/>
      <c r="G9" s="48"/>
      <c r="H9" s="48"/>
      <c r="I9" s="48"/>
    </row>
    <row r="10" spans="1:9" x14ac:dyDescent="0.2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5" x14ac:dyDescent="0.25">
      <c r="A11" s="49" t="s">
        <v>51</v>
      </c>
      <c r="B11" s="49"/>
      <c r="C11" s="49"/>
      <c r="D11" s="49"/>
      <c r="E11" s="49"/>
      <c r="F11" s="49"/>
      <c r="G11" s="49"/>
      <c r="H11" s="49"/>
      <c r="I11" s="49"/>
    </row>
    <row r="12" spans="1:9" s="16" customFormat="1" ht="23.25" customHeight="1" x14ac:dyDescent="0.25">
      <c r="A12" s="49" t="s">
        <v>22</v>
      </c>
      <c r="B12" s="49"/>
      <c r="C12" s="49"/>
      <c r="D12" s="49"/>
      <c r="E12" s="49"/>
      <c r="F12" s="49"/>
      <c r="G12" s="49"/>
      <c r="H12" s="49"/>
      <c r="I12" s="49"/>
    </row>
    <row r="13" spans="1:9" ht="24" customHeight="1" x14ac:dyDescent="0.2"/>
    <row r="14" spans="1:9" x14ac:dyDescent="0.2">
      <c r="B14" s="13" t="s">
        <v>23</v>
      </c>
    </row>
    <row r="15" spans="1:9" x14ac:dyDescent="0.2">
      <c r="B15" s="13" t="s">
        <v>24</v>
      </c>
    </row>
    <row r="17" spans="2:2" x14ac:dyDescent="0.2">
      <c r="B17" s="13" t="s">
        <v>25</v>
      </c>
    </row>
    <row r="18" spans="2:2" x14ac:dyDescent="0.2">
      <c r="B18" s="13" t="s">
        <v>26</v>
      </c>
    </row>
    <row r="20" spans="2:2" ht="15" x14ac:dyDescent="0.25">
      <c r="B20" s="17"/>
    </row>
    <row r="21" spans="2:2" ht="15" x14ac:dyDescent="0.25">
      <c r="B21" s="17"/>
    </row>
    <row r="22" spans="2:2" ht="14.25" x14ac:dyDescent="0.2">
      <c r="B22" s="18"/>
    </row>
  </sheetData>
  <mergeCells count="10">
    <mergeCell ref="A8:I8"/>
    <mergeCell ref="A9:I9"/>
    <mergeCell ref="A11:I11"/>
    <mergeCell ref="A12:I12"/>
    <mergeCell ref="A1:I1"/>
    <mergeCell ref="A2:I2"/>
    <mergeCell ref="A3:I3"/>
    <mergeCell ref="A4:I4"/>
    <mergeCell ref="A5:I5"/>
    <mergeCell ref="A7:I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&amp;LMařík, M. a kol.: Metody oceňování podniku pro pokročilé
Ekopress 2023&amp;RPříklad:  Rf: swapové míry</oddHeader>
    <oddFooter>&amp;C&amp;9&amp;A&amp;R&amp;10©  Pavla Maříková, Miloš Mařík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workbookViewId="0"/>
  </sheetViews>
  <sheetFormatPr defaultRowHeight="15" x14ac:dyDescent="0.25"/>
  <cols>
    <col min="1" max="1" width="6.85546875" style="1" customWidth="1"/>
    <col min="2" max="2" width="14.7109375" style="1" customWidth="1"/>
    <col min="3" max="4" width="9.140625" style="1"/>
    <col min="5" max="5" width="14.140625" style="1" customWidth="1"/>
    <col min="6" max="16384" width="9.140625" style="1"/>
  </cols>
  <sheetData>
    <row r="1" spans="1:3" ht="18.75" x14ac:dyDescent="0.3">
      <c r="A1" s="19" t="s">
        <v>30</v>
      </c>
    </row>
    <row r="2" spans="1:3" x14ac:dyDescent="0.25">
      <c r="A2" s="2"/>
    </row>
    <row r="3" spans="1:3" ht="31.5" x14ac:dyDescent="0.25">
      <c r="A3" s="21" t="s">
        <v>2</v>
      </c>
      <c r="B3" s="20" t="s">
        <v>29</v>
      </c>
    </row>
    <row r="4" spans="1:3" x14ac:dyDescent="0.25">
      <c r="A4" s="22">
        <v>1</v>
      </c>
      <c r="B4" s="23">
        <v>6.0999999999999995E-3</v>
      </c>
      <c r="C4" s="12"/>
    </row>
    <row r="5" spans="1:3" x14ac:dyDescent="0.25">
      <c r="A5" s="22">
        <v>2</v>
      </c>
      <c r="B5" s="23">
        <v>1.04E-2</v>
      </c>
      <c r="C5" s="12"/>
    </row>
    <row r="6" spans="1:3" x14ac:dyDescent="0.25">
      <c r="A6" s="22">
        <v>3</v>
      </c>
      <c r="B6" s="23">
        <v>1.34E-2</v>
      </c>
      <c r="C6" s="12"/>
    </row>
    <row r="7" spans="1:3" x14ac:dyDescent="0.25">
      <c r="A7" s="22">
        <v>4</v>
      </c>
      <c r="B7" s="23">
        <v>1.54E-2</v>
      </c>
      <c r="C7" s="12"/>
    </row>
    <row r="8" spans="1:3" x14ac:dyDescent="0.25">
      <c r="A8" s="22">
        <v>5</v>
      </c>
      <c r="B8" s="23">
        <v>1.6799999999999999E-2</v>
      </c>
      <c r="C8" s="12"/>
    </row>
    <row r="9" spans="1:3" x14ac:dyDescent="0.25">
      <c r="A9" s="22">
        <v>6</v>
      </c>
      <c r="B9" s="23">
        <v>1.7500000000000002E-2</v>
      </c>
      <c r="C9" s="12"/>
    </row>
    <row r="10" spans="1:3" x14ac:dyDescent="0.25">
      <c r="A10" s="22">
        <v>7</v>
      </c>
      <c r="B10" s="23">
        <v>1.78E-2</v>
      </c>
      <c r="C10" s="12"/>
    </row>
    <row r="11" spans="1:3" x14ac:dyDescent="0.25">
      <c r="A11" s="22">
        <v>8</v>
      </c>
      <c r="B11" s="23">
        <v>1.8000000000000002E-2</v>
      </c>
      <c r="C11" s="12"/>
    </row>
    <row r="12" spans="1:3" x14ac:dyDescent="0.25">
      <c r="A12" s="22">
        <v>9</v>
      </c>
      <c r="B12" s="23">
        <v>1.8200000000000001E-2</v>
      </c>
      <c r="C12" s="12"/>
    </row>
    <row r="13" spans="1:3" x14ac:dyDescent="0.25">
      <c r="A13" s="22">
        <v>10</v>
      </c>
      <c r="B13" s="23">
        <v>1.8500000000000003E-2</v>
      </c>
      <c r="C13" s="12"/>
    </row>
    <row r="14" spans="1:3" x14ac:dyDescent="0.25">
      <c r="A14" s="22">
        <v>12</v>
      </c>
      <c r="B14" s="23">
        <v>1.9199999999999998E-2</v>
      </c>
      <c r="C14" s="12"/>
    </row>
    <row r="15" spans="1:3" x14ac:dyDescent="0.25">
      <c r="A15" s="22">
        <v>15</v>
      </c>
      <c r="B15" s="23">
        <v>2.0499999999999997E-2</v>
      </c>
      <c r="C15" s="12"/>
    </row>
    <row r="16" spans="1:3" x14ac:dyDescent="0.25">
      <c r="A16" s="22">
        <v>20</v>
      </c>
      <c r="B16" s="23">
        <v>2.18E-2</v>
      </c>
      <c r="C16" s="12"/>
    </row>
    <row r="19" spans="4:6" x14ac:dyDescent="0.25">
      <c r="D19" s="44" t="s">
        <v>48</v>
      </c>
    </row>
    <row r="20" spans="4:6" x14ac:dyDescent="0.25">
      <c r="D20" s="44"/>
    </row>
    <row r="21" spans="4:6" x14ac:dyDescent="0.25">
      <c r="D21" s="1" t="s">
        <v>11</v>
      </c>
      <c r="E21" s="43">
        <v>-9.6194199999999995E-5</v>
      </c>
    </row>
    <row r="22" spans="4:6" x14ac:dyDescent="0.25">
      <c r="D22" s="1" t="s">
        <v>12</v>
      </c>
      <c r="E22" s="43">
        <v>7.1935348E-3</v>
      </c>
      <c r="F22" s="1" t="s">
        <v>4</v>
      </c>
    </row>
    <row r="23" spans="4:6" x14ac:dyDescent="0.25">
      <c r="D23" s="1" t="s">
        <v>13</v>
      </c>
      <c r="E23" s="43">
        <v>-1.1167343E-3</v>
      </c>
      <c r="F23" s="1" t="s">
        <v>14</v>
      </c>
    </row>
    <row r="24" spans="4:6" x14ac:dyDescent="0.25">
      <c r="D24" s="1" t="s">
        <v>1</v>
      </c>
      <c r="E24" s="43">
        <v>8.2977899999999997E-5</v>
      </c>
      <c r="F24" s="1" t="s">
        <v>15</v>
      </c>
    </row>
    <row r="25" spans="4:6" x14ac:dyDescent="0.25">
      <c r="D25" s="44" t="s">
        <v>44</v>
      </c>
      <c r="E25" s="43">
        <v>-2.8119000000000001E-6</v>
      </c>
      <c r="F25" s="1" t="s">
        <v>46</v>
      </c>
    </row>
    <row r="26" spans="4:6" x14ac:dyDescent="0.25">
      <c r="D26" s="44" t="s">
        <v>45</v>
      </c>
      <c r="E26" s="43">
        <v>3.4599999999999999E-8</v>
      </c>
      <c r="F26" s="1" t="s">
        <v>47</v>
      </c>
    </row>
  </sheetData>
  <phoneticPr fontId="31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&amp;LMařík, M. a kol.: Metody oceňování podniku pro pokročilé
Ekopress 2023&amp;RPříklad: Rf: swapové míry</oddHeader>
    <oddFooter>&amp;C&amp;A&amp;R©  Pavla Maříková, Miloš Mařík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showGridLines="0" workbookViewId="0"/>
  </sheetViews>
  <sheetFormatPr defaultRowHeight="15" x14ac:dyDescent="0.25"/>
  <cols>
    <col min="1" max="1" width="6.5703125" style="1" customWidth="1"/>
    <col min="2" max="2" width="9.140625" style="1"/>
    <col min="3" max="3" width="11.28515625" style="1" customWidth="1"/>
    <col min="4" max="4" width="9.140625" style="1"/>
    <col min="5" max="6" width="13.42578125" style="1" bestFit="1" customWidth="1"/>
    <col min="7" max="16384" width="9.140625" style="1"/>
  </cols>
  <sheetData>
    <row r="1" spans="1:7" ht="18.75" x14ac:dyDescent="0.3">
      <c r="A1" s="19" t="s">
        <v>33</v>
      </c>
    </row>
    <row r="3" spans="1:7" x14ac:dyDescent="0.25">
      <c r="A3" s="2"/>
    </row>
    <row r="4" spans="1:7" ht="31.5" x14ac:dyDescent="0.25">
      <c r="A4" s="20" t="s">
        <v>2</v>
      </c>
      <c r="B4" s="20" t="s">
        <v>32</v>
      </c>
      <c r="C4" s="20" t="s">
        <v>31</v>
      </c>
      <c r="E4" s="41" t="s">
        <v>10</v>
      </c>
    </row>
    <row r="5" spans="1:7" x14ac:dyDescent="0.25">
      <c r="A5" s="22">
        <v>1</v>
      </c>
      <c r="B5" s="25">
        <f>'Regresní funkce'!B4</f>
        <v>6.0999999999999995E-3</v>
      </c>
      <c r="C5" s="25">
        <f>$F$5+$F$6*A5+$F$7*A5^2+$F$8*A5^3+$F$9*A5^4+$F$10*A5^5</f>
        <v>6.0608068999999992E-3</v>
      </c>
      <c r="E5" s="3" t="s">
        <v>11</v>
      </c>
      <c r="F5" s="42">
        <f>'Regresní funkce'!E21</f>
        <v>-9.6194199999999995E-5</v>
      </c>
      <c r="G5" s="4"/>
    </row>
    <row r="6" spans="1:7" x14ac:dyDescent="0.25">
      <c r="A6" s="22">
        <v>2</v>
      </c>
      <c r="B6" s="25">
        <f>'Regresní funkce'!B5</f>
        <v>1.04E-2</v>
      </c>
      <c r="C6" s="25">
        <f t="shared" ref="C6:C24" si="0">$F$5+$F$6*A6+$F$7*A6^2+$F$8*A6^3+$F$9*A6^4+$F$10*A6^5</f>
        <v>1.0443878199999999E-2</v>
      </c>
      <c r="E6" s="5" t="s">
        <v>12</v>
      </c>
      <c r="F6" s="45">
        <f>'Regresní funkce'!E22</f>
        <v>7.1935348E-3</v>
      </c>
      <c r="G6" s="6" t="s">
        <v>4</v>
      </c>
    </row>
    <row r="7" spans="1:7" x14ac:dyDescent="0.25">
      <c r="A7" s="22">
        <v>3</v>
      </c>
      <c r="B7" s="25">
        <f>'Regresní funkce'!B6</f>
        <v>1.34E-2</v>
      </c>
      <c r="C7" s="25">
        <f t="shared" si="0"/>
        <v>1.3454848700000003E-2</v>
      </c>
      <c r="E7" s="5" t="s">
        <v>13</v>
      </c>
      <c r="F7" s="45">
        <f>'Regresní funkce'!E23</f>
        <v>-1.1167343E-3</v>
      </c>
      <c r="G7" s="6" t="s">
        <v>14</v>
      </c>
    </row>
    <row r="8" spans="1:7" x14ac:dyDescent="0.25">
      <c r="A8" s="22">
        <v>4</v>
      </c>
      <c r="B8" s="25">
        <f>'Regresní funkce'!B7</f>
        <v>1.54E-2</v>
      </c>
      <c r="C8" s="25">
        <f t="shared" si="0"/>
        <v>1.5436365800000001E-2</v>
      </c>
      <c r="E8" s="5" t="s">
        <v>1</v>
      </c>
      <c r="F8" s="45">
        <f>'Regresní funkce'!E24</f>
        <v>8.2977899999999997E-5</v>
      </c>
      <c r="G8" s="6" t="s">
        <v>15</v>
      </c>
    </row>
    <row r="9" spans="1:7" x14ac:dyDescent="0.25">
      <c r="A9" s="22">
        <v>5</v>
      </c>
      <c r="B9" s="25">
        <f>'Regresní funkce'!B8</f>
        <v>1.6799999999999999E-2</v>
      </c>
      <c r="C9" s="25">
        <f t="shared" si="0"/>
        <v>1.6676047300000003E-2</v>
      </c>
      <c r="E9" s="46" t="s">
        <v>44</v>
      </c>
      <c r="F9" s="45">
        <f>'Regresní funkce'!E25</f>
        <v>-2.8119000000000001E-6</v>
      </c>
      <c r="G9" s="6" t="s">
        <v>46</v>
      </c>
    </row>
    <row r="10" spans="1:7" x14ac:dyDescent="0.25">
      <c r="A10" s="22">
        <v>6</v>
      </c>
      <c r="B10" s="25">
        <f>'Regresní funkce'!B9</f>
        <v>1.7500000000000002E-2</v>
      </c>
      <c r="C10" s="25">
        <f t="shared" si="0"/>
        <v>1.7410633400000007E-2</v>
      </c>
      <c r="E10" s="47" t="s">
        <v>45</v>
      </c>
      <c r="F10" s="7">
        <f>'Regresní funkce'!E26</f>
        <v>3.4599999999999999E-8</v>
      </c>
      <c r="G10" s="8" t="s">
        <v>47</v>
      </c>
    </row>
    <row r="11" spans="1:7" x14ac:dyDescent="0.25">
      <c r="A11" s="22">
        <v>7</v>
      </c>
      <c r="B11" s="25">
        <f>'Regresní funkce'!B10</f>
        <v>1.78E-2</v>
      </c>
      <c r="C11" s="25">
        <f t="shared" si="0"/>
        <v>1.7830138700000008E-2</v>
      </c>
    </row>
    <row r="12" spans="1:7" x14ac:dyDescent="0.25">
      <c r="A12" s="22">
        <v>8</v>
      </c>
      <c r="B12" s="25">
        <f>'Regresní funkce'!B11</f>
        <v>1.8000000000000002E-2</v>
      </c>
      <c r="C12" s="25">
        <f t="shared" si="0"/>
        <v>1.8082004200000001E-2</v>
      </c>
      <c r="E12" s="28" t="s">
        <v>41</v>
      </c>
    </row>
    <row r="13" spans="1:7" x14ac:dyDescent="0.25">
      <c r="A13" s="22">
        <v>9</v>
      </c>
      <c r="B13" s="25">
        <f>'Regresní funkce'!B12</f>
        <v>1.8200000000000001E-2</v>
      </c>
      <c r="C13" s="25">
        <f t="shared" si="0"/>
        <v>1.8275249299999997E-2</v>
      </c>
      <c r="E13" s="28" t="s">
        <v>42</v>
      </c>
    </row>
    <row r="14" spans="1:7" x14ac:dyDescent="0.25">
      <c r="A14" s="22">
        <v>10</v>
      </c>
      <c r="B14" s="25">
        <f>'Regresní funkce'!B13</f>
        <v>1.8500000000000003E-2</v>
      </c>
      <c r="C14" s="25">
        <f t="shared" si="0"/>
        <v>1.8484623800000002E-2</v>
      </c>
      <c r="E14" s="28" t="s">
        <v>43</v>
      </c>
    </row>
    <row r="15" spans="1:7" x14ac:dyDescent="0.25">
      <c r="A15" s="26">
        <v>11</v>
      </c>
      <c r="B15" s="27">
        <f>IF(C15&gt;B16,B16,IF(C15&lt;B14,B14,C15))</f>
        <v>1.8754759900000011E-2</v>
      </c>
      <c r="C15" s="25">
        <f t="shared" si="0"/>
        <v>1.8754759900000011E-2</v>
      </c>
    </row>
    <row r="16" spans="1:7" x14ac:dyDescent="0.25">
      <c r="A16" s="22">
        <v>12</v>
      </c>
      <c r="B16" s="25">
        <f>'Regresní funkce'!B14</f>
        <v>1.9199999999999998E-2</v>
      </c>
      <c r="C16" s="25">
        <f t="shared" si="0"/>
        <v>1.9104324200000002E-2</v>
      </c>
    </row>
    <row r="17" spans="1:3" x14ac:dyDescent="0.25">
      <c r="A17" s="26">
        <v>13</v>
      </c>
      <c r="B17" s="27">
        <f>IF(C17&gt;B19,B19,IF(C17&lt;B16,B16,C17))</f>
        <v>1.9530169700000023E-2</v>
      </c>
      <c r="C17" s="25">
        <f t="shared" si="0"/>
        <v>1.9530169700000023E-2</v>
      </c>
    </row>
    <row r="18" spans="1:3" x14ac:dyDescent="0.25">
      <c r="A18" s="26">
        <v>14</v>
      </c>
      <c r="B18" s="27">
        <f>IF(C18&gt;B19,B19,IF(C18&lt;B17,B17,C18))</f>
        <v>2.0011487800000012E-2</v>
      </c>
      <c r="C18" s="25">
        <f t="shared" si="0"/>
        <v>2.0011487800000012E-2</v>
      </c>
    </row>
    <row r="19" spans="1:3" x14ac:dyDescent="0.25">
      <c r="A19" s="22">
        <v>15</v>
      </c>
      <c r="B19" s="25">
        <f>'Regresní funkce'!B15</f>
        <v>2.0499999999999997E-2</v>
      </c>
      <c r="C19" s="25">
        <f t="shared" si="0"/>
        <v>2.0513960300000033E-2</v>
      </c>
    </row>
    <row r="20" spans="1:3" x14ac:dyDescent="0.25">
      <c r="A20" s="26">
        <v>16</v>
      </c>
      <c r="B20" s="27">
        <f>IF(C20&gt;$B$24,$B$24,IF(C20&lt;$B$19,B19,C20))</f>
        <v>2.0993911400000002E-2</v>
      </c>
      <c r="C20" s="25">
        <f t="shared" si="0"/>
        <v>2.0993911400000002E-2</v>
      </c>
    </row>
    <row r="21" spans="1:3" x14ac:dyDescent="0.25">
      <c r="A21" s="26">
        <v>17</v>
      </c>
      <c r="B21" s="27">
        <f>IF(C21&gt;$B$24,$B$24,IF(C21&lt;$B$19,B20,C21))</f>
        <v>2.1402459699999994E-2</v>
      </c>
      <c r="C21" s="25">
        <f t="shared" si="0"/>
        <v>2.1402459699999994E-2</v>
      </c>
    </row>
    <row r="22" spans="1:3" x14ac:dyDescent="0.25">
      <c r="A22" s="26">
        <v>18</v>
      </c>
      <c r="B22" s="27">
        <f>IF(C22&gt;$B$24,$B$24,IF(C22&lt;$B$19,B21,C22))</f>
        <v>2.1689670199999955E-2</v>
      </c>
      <c r="C22" s="25">
        <f t="shared" si="0"/>
        <v>2.1689670199999955E-2</v>
      </c>
    </row>
    <row r="23" spans="1:3" x14ac:dyDescent="0.25">
      <c r="A23" s="26">
        <v>19</v>
      </c>
      <c r="B23" s="27">
        <f>IF(C23&gt;$B$24,$B$24,IF(C23&lt;$B$19,B22,C23))</f>
        <v>2.18E-2</v>
      </c>
      <c r="C23" s="25">
        <f t="shared" si="0"/>
        <v>2.180870629999998E-2</v>
      </c>
    </row>
    <row r="24" spans="1:3" x14ac:dyDescent="0.25">
      <c r="A24" s="22">
        <v>20</v>
      </c>
      <c r="B24" s="25">
        <f>'Regresní funkce'!B16</f>
        <v>2.18E-2</v>
      </c>
      <c r="C24" s="25">
        <f t="shared" si="0"/>
        <v>2.1719981799999913E-2</v>
      </c>
    </row>
    <row r="48" ht="18" customHeight="1" x14ac:dyDescent="0.25"/>
  </sheetData>
  <phoneticPr fontId="31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&amp;LMařík, M. a kol.: Metody oceňování podniku pro pokročilé
Ekopress 2023&amp;RPříklad: Rf: swapové míry</oddHeader>
    <oddFooter>&amp;C&amp;A&amp;R©  Pavla Maříková, Miloš Mařík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showGridLines="0" workbookViewId="0"/>
  </sheetViews>
  <sheetFormatPr defaultRowHeight="15" x14ac:dyDescent="0.25"/>
  <cols>
    <col min="1" max="1" width="7.85546875" style="1" customWidth="1"/>
    <col min="2" max="5" width="9.140625" style="1"/>
    <col min="6" max="6" width="11.28515625" style="1" customWidth="1"/>
    <col min="7" max="7" width="12.42578125" style="1" customWidth="1"/>
    <col min="8" max="8" width="11.7109375" style="1" customWidth="1"/>
    <col min="9" max="9" width="11" style="1" customWidth="1"/>
    <col min="10" max="10" width="11.140625" style="1" customWidth="1"/>
    <col min="11" max="11" width="9.85546875" style="1" customWidth="1"/>
    <col min="12" max="16384" width="9.140625" style="1"/>
  </cols>
  <sheetData>
    <row r="1" spans="1:9" ht="18.75" x14ac:dyDescent="0.3">
      <c r="A1" s="19" t="s">
        <v>34</v>
      </c>
    </row>
    <row r="3" spans="1:9" x14ac:dyDescent="0.25">
      <c r="B3" s="2" t="s">
        <v>18</v>
      </c>
      <c r="C3" s="2" t="s">
        <v>7</v>
      </c>
      <c r="F3" s="2" t="s">
        <v>35</v>
      </c>
    </row>
    <row r="4" spans="1:9" ht="47.25" x14ac:dyDescent="0.25">
      <c r="A4" s="20" t="s">
        <v>2</v>
      </c>
      <c r="B4" s="20" t="s">
        <v>32</v>
      </c>
      <c r="C4" s="20" t="s">
        <v>6</v>
      </c>
      <c r="D4" s="20" t="s">
        <v>38</v>
      </c>
      <c r="E4" s="20" t="s">
        <v>39</v>
      </c>
      <c r="F4" s="20" t="s">
        <v>37</v>
      </c>
      <c r="G4" s="20" t="s">
        <v>36</v>
      </c>
      <c r="H4" s="20" t="s">
        <v>9</v>
      </c>
      <c r="I4" s="20" t="s">
        <v>8</v>
      </c>
    </row>
    <row r="5" spans="1:9" x14ac:dyDescent="0.25">
      <c r="A5" s="22">
        <v>1</v>
      </c>
      <c r="B5" s="34">
        <f>'Dopočet chybějících roků'!B5</f>
        <v>6.0999999999999995E-3</v>
      </c>
      <c r="C5" s="35">
        <f>B5</f>
        <v>6.0999999999999995E-3</v>
      </c>
      <c r="D5" s="29">
        <f t="shared" ref="D5:D24" si="0">1/(1+C5)^A5</f>
        <v>0.9939369843951894</v>
      </c>
      <c r="E5" s="29">
        <f>D5</f>
        <v>0.9939369843951894</v>
      </c>
      <c r="F5" s="33">
        <f>B5</f>
        <v>6.0999999999999995E-3</v>
      </c>
      <c r="G5" s="36">
        <f>C5</f>
        <v>6.0999999999999995E-3</v>
      </c>
      <c r="H5" s="30">
        <f>1/(1+F5)</f>
        <v>0.9939369843951894</v>
      </c>
      <c r="I5" s="30">
        <f>1/(1+G5)</f>
        <v>0.9939369843951894</v>
      </c>
    </row>
    <row r="6" spans="1:9" x14ac:dyDescent="0.25">
      <c r="A6" s="22">
        <v>2</v>
      </c>
      <c r="B6" s="34">
        <f>'Dopočet chybějících roků'!B6</f>
        <v>1.04E-2</v>
      </c>
      <c r="C6" s="35">
        <f t="shared" ref="C6:C24" si="1">((1+B6)/(1-B6*E5))^(1/A6)-1</f>
        <v>1.0422456313674111E-2</v>
      </c>
      <c r="D6" s="29">
        <f t="shared" si="0"/>
        <v>0.97947649976473694</v>
      </c>
      <c r="E6" s="22">
        <f>E5+D6</f>
        <v>1.9734134841599262</v>
      </c>
      <c r="F6" s="33">
        <f t="shared" ref="F6:F24" si="2">(1+B6)^A6/(1+B5)^A5-1</f>
        <v>1.4718377894841206E-2</v>
      </c>
      <c r="G6" s="36">
        <f t="shared" ref="G6:G24" si="3">(1+C6)^A6/(1+C5)^A5-1</f>
        <v>1.4763482976800191E-2</v>
      </c>
      <c r="H6" s="30">
        <f t="shared" ref="H6:H24" si="4">H5/(1+F6)</f>
        <v>0.97952003831568979</v>
      </c>
      <c r="I6" s="30">
        <f t="shared" ref="I6:I24" si="5">I5/(1+G6)</f>
        <v>0.97947649976473683</v>
      </c>
    </row>
    <row r="7" spans="1:9" x14ac:dyDescent="0.25">
      <c r="A7" s="22">
        <v>3</v>
      </c>
      <c r="B7" s="34">
        <f>'Dopočet chybějících roků'!B7</f>
        <v>1.34E-2</v>
      </c>
      <c r="C7" s="35">
        <f t="shared" si="1"/>
        <v>1.3460007539218166E-2</v>
      </c>
      <c r="D7" s="29">
        <f t="shared" si="0"/>
        <v>0.96068310569593141</v>
      </c>
      <c r="E7" s="22">
        <f t="shared" ref="E7:E19" si="6">E6+D7</f>
        <v>2.9340965898558578</v>
      </c>
      <c r="F7" s="33">
        <f t="shared" si="2"/>
        <v>1.9426748537302752E-2</v>
      </c>
      <c r="G7" s="36">
        <f t="shared" si="3"/>
        <v>1.9562532074706596E-2</v>
      </c>
      <c r="H7" s="30">
        <f t="shared" si="4"/>
        <v>0.96085377367341784</v>
      </c>
      <c r="I7" s="30">
        <f t="shared" si="5"/>
        <v>0.96068310569593141</v>
      </c>
    </row>
    <row r="8" spans="1:9" x14ac:dyDescent="0.25">
      <c r="A8" s="22">
        <v>4</v>
      </c>
      <c r="B8" s="34">
        <f>'Dopočet chybějících roků'!B8</f>
        <v>1.54E-2</v>
      </c>
      <c r="C8" s="35">
        <f t="shared" si="1"/>
        <v>1.5498979815569802E-2</v>
      </c>
      <c r="D8" s="29">
        <f t="shared" si="0"/>
        <v>0.94033377242093774</v>
      </c>
      <c r="E8" s="22">
        <f t="shared" si="6"/>
        <v>3.8744303622767955</v>
      </c>
      <c r="F8" s="33">
        <f t="shared" si="2"/>
        <v>2.1423713827165569E-2</v>
      </c>
      <c r="G8" s="36">
        <f t="shared" si="3"/>
        <v>2.164054282832284E-2</v>
      </c>
      <c r="H8" s="30">
        <f t="shared" si="4"/>
        <v>0.94070047588106342</v>
      </c>
      <c r="I8" s="30">
        <f t="shared" si="5"/>
        <v>0.94033377242093774</v>
      </c>
    </row>
    <row r="9" spans="1:9" x14ac:dyDescent="0.25">
      <c r="A9" s="22">
        <v>5</v>
      </c>
      <c r="B9" s="34">
        <f>'Dopočet chybějících roků'!B9</f>
        <v>1.6799999999999999E-2</v>
      </c>
      <c r="C9" s="35">
        <f t="shared" si="1"/>
        <v>1.6934980509285325E-2</v>
      </c>
      <c r="D9" s="29">
        <f t="shared" si="0"/>
        <v>0.91946259826293231</v>
      </c>
      <c r="E9" s="22">
        <f t="shared" si="6"/>
        <v>4.7938929605397274</v>
      </c>
      <c r="F9" s="33">
        <f t="shared" si="2"/>
        <v>2.2419329370166885E-2</v>
      </c>
      <c r="G9" s="36">
        <f t="shared" si="3"/>
        <v>2.2699318272908053E-2</v>
      </c>
      <c r="H9" s="30">
        <f t="shared" si="4"/>
        <v>0.92007305501604308</v>
      </c>
      <c r="I9" s="30">
        <f t="shared" si="5"/>
        <v>0.91946259826293242</v>
      </c>
    </row>
    <row r="10" spans="1:9" x14ac:dyDescent="0.25">
      <c r="A10" s="22">
        <v>6</v>
      </c>
      <c r="B10" s="34">
        <f>'Dopočet chybějících roků'!B10</f>
        <v>1.7500000000000002E-2</v>
      </c>
      <c r="C10" s="35">
        <f t="shared" si="1"/>
        <v>1.7649084108484647E-2</v>
      </c>
      <c r="D10" s="29">
        <f t="shared" si="0"/>
        <v>0.90035073532241205</v>
      </c>
      <c r="E10" s="22">
        <f t="shared" si="6"/>
        <v>5.6942436958621396</v>
      </c>
      <c r="F10" s="33">
        <f t="shared" si="2"/>
        <v>2.1007235198801544E-2</v>
      </c>
      <c r="G10" s="36">
        <f t="shared" si="3"/>
        <v>2.1227130928789029E-2</v>
      </c>
      <c r="H10" s="30">
        <f t="shared" si="4"/>
        <v>0.90114254169501018</v>
      </c>
      <c r="I10" s="30">
        <f t="shared" si="5"/>
        <v>0.90035073532241205</v>
      </c>
    </row>
    <row r="11" spans="1:9" x14ac:dyDescent="0.25">
      <c r="A11" s="22">
        <v>7</v>
      </c>
      <c r="B11" s="34">
        <f>'Dopočet chybějících roků'!B11</f>
        <v>1.78E-2</v>
      </c>
      <c r="C11" s="35">
        <f t="shared" si="1"/>
        <v>1.7946780059395762E-2</v>
      </c>
      <c r="D11" s="29">
        <f t="shared" si="0"/>
        <v>0.88292637277820107</v>
      </c>
      <c r="E11" s="22">
        <f t="shared" si="6"/>
        <v>6.5771700686403403</v>
      </c>
      <c r="F11" s="33">
        <f t="shared" si="2"/>
        <v>1.9601858406899986E-2</v>
      </c>
      <c r="G11" s="36">
        <f t="shared" si="3"/>
        <v>1.9734785460517656E-2</v>
      </c>
      <c r="H11" s="30">
        <f t="shared" si="4"/>
        <v>0.88381806512497019</v>
      </c>
      <c r="I11" s="30">
        <f t="shared" si="5"/>
        <v>0.88292637277820119</v>
      </c>
    </row>
    <row r="12" spans="1:9" x14ac:dyDescent="0.25">
      <c r="A12" s="22">
        <v>8</v>
      </c>
      <c r="B12" s="34">
        <f>'Dopočet chybějících roků'!B12</f>
        <v>1.8000000000000002E-2</v>
      </c>
      <c r="C12" s="35">
        <f t="shared" si="1"/>
        <v>1.8143167068007227E-2</v>
      </c>
      <c r="D12" s="29">
        <f t="shared" si="0"/>
        <v>0.86602253316745881</v>
      </c>
      <c r="E12" s="22">
        <f t="shared" si="6"/>
        <v>7.443192601807799</v>
      </c>
      <c r="F12" s="33">
        <f t="shared" si="2"/>
        <v>1.9401100845227948E-2</v>
      </c>
      <c r="G12" s="36">
        <f t="shared" si="3"/>
        <v>1.9518937398680603E-2</v>
      </c>
      <c r="H12" s="30">
        <f t="shared" si="4"/>
        <v>0.86699736187469267</v>
      </c>
      <c r="I12" s="30">
        <f t="shared" si="5"/>
        <v>0.86602253316745881</v>
      </c>
    </row>
    <row r="13" spans="1:9" x14ac:dyDescent="0.25">
      <c r="A13" s="22">
        <v>9</v>
      </c>
      <c r="B13" s="34">
        <f>'Dopočet chybějících roků'!B13</f>
        <v>1.8200000000000001E-2</v>
      </c>
      <c r="C13" s="35">
        <f t="shared" si="1"/>
        <v>1.8344127077587924E-2</v>
      </c>
      <c r="D13" s="29">
        <f t="shared" si="0"/>
        <v>0.84908062723148459</v>
      </c>
      <c r="E13" s="22">
        <f t="shared" si="6"/>
        <v>8.2922732290392833</v>
      </c>
      <c r="F13" s="33">
        <f t="shared" si="2"/>
        <v>1.980141518694678E-2</v>
      </c>
      <c r="G13" s="36">
        <f t="shared" si="3"/>
        <v>1.9953235761855703E-2</v>
      </c>
      <c r="H13" s="30">
        <f t="shared" si="4"/>
        <v>0.85016293266837395</v>
      </c>
      <c r="I13" s="30">
        <f t="shared" si="5"/>
        <v>0.8490806272314847</v>
      </c>
    </row>
    <row r="14" spans="1:9" x14ac:dyDescent="0.25">
      <c r="A14" s="31">
        <v>10</v>
      </c>
      <c r="B14" s="34">
        <f>'Dopočet chybějících roků'!B14</f>
        <v>1.8500000000000003E-2</v>
      </c>
      <c r="C14" s="35">
        <f t="shared" si="1"/>
        <v>1.8658559566515187E-2</v>
      </c>
      <c r="D14" s="29">
        <f t="shared" si="0"/>
        <v>0.83121545926634588</v>
      </c>
      <c r="E14" s="22">
        <f t="shared" si="6"/>
        <v>9.1234886883056294</v>
      </c>
      <c r="F14" s="33">
        <f t="shared" si="2"/>
        <v>2.1203980734362915E-2</v>
      </c>
      <c r="G14" s="36">
        <f t="shared" si="3"/>
        <v>2.1492824472859384E-2</v>
      </c>
      <c r="H14" s="30">
        <f t="shared" si="4"/>
        <v>0.83251039822329054</v>
      </c>
      <c r="I14" s="30">
        <f t="shared" si="5"/>
        <v>0.83121545926634588</v>
      </c>
    </row>
    <row r="15" spans="1:9" x14ac:dyDescent="0.25">
      <c r="A15" s="32">
        <v>11</v>
      </c>
      <c r="B15" s="34">
        <f>'Dopočet chybějících roků'!B15</f>
        <v>1.8754759900000011E-2</v>
      </c>
      <c r="C15" s="35">
        <f t="shared" si="1"/>
        <v>1.8926651698582875E-2</v>
      </c>
      <c r="D15" s="29">
        <f t="shared" si="0"/>
        <v>0.81363169314843253</v>
      </c>
      <c r="E15" s="22">
        <f t="shared" si="6"/>
        <v>9.9371203814540614</v>
      </c>
      <c r="F15" s="33">
        <f t="shared" si="2"/>
        <v>2.1305866335793899E-2</v>
      </c>
      <c r="G15" s="36">
        <f t="shared" si="3"/>
        <v>2.1611456714365485E-2</v>
      </c>
      <c r="H15" s="30">
        <f t="shared" si="4"/>
        <v>0.81514306895165767</v>
      </c>
      <c r="I15" s="30">
        <f t="shared" si="5"/>
        <v>0.81363169314843264</v>
      </c>
    </row>
    <row r="16" spans="1:9" x14ac:dyDescent="0.25">
      <c r="A16" s="31">
        <v>12</v>
      </c>
      <c r="B16" s="34">
        <f>'Dopočet chybějících roků'!B16</f>
        <v>1.9199999999999998E-2</v>
      </c>
      <c r="C16" s="35">
        <f t="shared" si="1"/>
        <v>1.9412534043293128E-2</v>
      </c>
      <c r="D16" s="29">
        <f t="shared" si="0"/>
        <v>0.79396319532582571</v>
      </c>
      <c r="E16" s="22">
        <f t="shared" si="6"/>
        <v>10.731083576779888</v>
      </c>
      <c r="F16" s="33">
        <f t="shared" si="2"/>
        <v>2.4110502720009919E-2</v>
      </c>
      <c r="G16" s="36">
        <f t="shared" si="3"/>
        <v>2.477255613156637E-2</v>
      </c>
      <c r="H16" s="30">
        <f t="shared" si="4"/>
        <v>0.79595225982612194</v>
      </c>
      <c r="I16" s="30">
        <f t="shared" si="5"/>
        <v>0.79396319532582582</v>
      </c>
    </row>
    <row r="17" spans="1:10" x14ac:dyDescent="0.25">
      <c r="A17" s="32">
        <v>13</v>
      </c>
      <c r="B17" s="34">
        <f>'Dopočet chybějících roků'!B17</f>
        <v>1.9530169700000023E-2</v>
      </c>
      <c r="C17" s="35">
        <f t="shared" si="1"/>
        <v>1.9772363758265854E-2</v>
      </c>
      <c r="D17" s="29">
        <f t="shared" si="0"/>
        <v>0.77527879034044622</v>
      </c>
      <c r="E17" s="22">
        <f t="shared" si="6"/>
        <v>11.506362367120333</v>
      </c>
      <c r="F17" s="33">
        <f t="shared" si="2"/>
        <v>2.3500558775151559E-2</v>
      </c>
      <c r="G17" s="36">
        <f t="shared" si="3"/>
        <v>2.410024009192191E-2</v>
      </c>
      <c r="H17" s="30">
        <f t="shared" si="4"/>
        <v>0.77767642919380298</v>
      </c>
      <c r="I17" s="30">
        <f t="shared" si="5"/>
        <v>0.77527879034044622</v>
      </c>
    </row>
    <row r="18" spans="1:10" x14ac:dyDescent="0.25">
      <c r="A18" s="32">
        <v>14</v>
      </c>
      <c r="B18" s="34">
        <f>'Dopočet chybějících roků'!B18</f>
        <v>2.0011487800000012E-2</v>
      </c>
      <c r="C18" s="35">
        <f t="shared" si="1"/>
        <v>2.031179248776227E-2</v>
      </c>
      <c r="D18" s="29">
        <f t="shared" si="0"/>
        <v>0.75463911835757647</v>
      </c>
      <c r="E18" s="22">
        <f t="shared" si="6"/>
        <v>12.261001485477911</v>
      </c>
      <c r="F18" s="33">
        <f t="shared" si="2"/>
        <v>2.6289340063754496E-2</v>
      </c>
      <c r="G18" s="36">
        <f t="shared" si="3"/>
        <v>2.7350387066854775E-2</v>
      </c>
      <c r="H18" s="30">
        <f t="shared" si="4"/>
        <v>0.75775553621700154</v>
      </c>
      <c r="I18" s="30">
        <f t="shared" si="5"/>
        <v>0.75463911835757647</v>
      </c>
    </row>
    <row r="19" spans="1:10" x14ac:dyDescent="0.25">
      <c r="A19" s="31">
        <v>15</v>
      </c>
      <c r="B19" s="34">
        <f>'Dopočet chybějících roků'!B19</f>
        <v>2.0499999999999997E-2</v>
      </c>
      <c r="C19" s="35">
        <f t="shared" si="1"/>
        <v>2.0866531248618703E-2</v>
      </c>
      <c r="D19" s="29">
        <f t="shared" si="0"/>
        <v>0.73361045521577872</v>
      </c>
      <c r="E19" s="22">
        <f t="shared" si="6"/>
        <v>12.994611940693689</v>
      </c>
      <c r="F19" s="33">
        <f t="shared" si="2"/>
        <v>2.7363787891473423E-2</v>
      </c>
      <c r="G19" s="36">
        <f t="shared" si="3"/>
        <v>2.8664617566842798E-2</v>
      </c>
      <c r="H19" s="30">
        <f t="shared" si="4"/>
        <v>0.73757275188002613</v>
      </c>
      <c r="I19" s="30">
        <f t="shared" si="5"/>
        <v>0.73361045521577872</v>
      </c>
    </row>
    <row r="20" spans="1:10" x14ac:dyDescent="0.25">
      <c r="A20" s="32">
        <v>16</v>
      </c>
      <c r="B20" s="34">
        <f>'Dopočet chybějících roků'!B20</f>
        <v>2.0993911400000002E-2</v>
      </c>
      <c r="C20" s="35">
        <f t="shared" si="1"/>
        <v>2.1435314270768835E-2</v>
      </c>
      <c r="D20" s="29">
        <f t="shared" si="0"/>
        <v>0.71223957373316704</v>
      </c>
      <c r="E20" s="22">
        <f>E19+D20</f>
        <v>13.706851514426855</v>
      </c>
      <c r="F20" s="33">
        <f t="shared" si="2"/>
        <v>2.8431333050685792E-2</v>
      </c>
      <c r="G20" s="36">
        <f t="shared" si="3"/>
        <v>3.0005186837059883E-2</v>
      </c>
      <c r="H20" s="30">
        <f t="shared" si="4"/>
        <v>0.71718230296633245</v>
      </c>
      <c r="I20" s="30">
        <f t="shared" si="5"/>
        <v>0.71223957373316715</v>
      </c>
    </row>
    <row r="21" spans="1:10" x14ac:dyDescent="0.25">
      <c r="A21" s="32">
        <v>17</v>
      </c>
      <c r="B21" s="34">
        <f>'Dopočet chybějících roků'!B21</f>
        <v>2.1402459699999994E-2</v>
      </c>
      <c r="C21" s="35">
        <f t="shared" si="1"/>
        <v>2.190776546237716E-2</v>
      </c>
      <c r="D21" s="29">
        <f t="shared" si="0"/>
        <v>0.69183274050088361</v>
      </c>
      <c r="E21" s="22">
        <f>E20+D21</f>
        <v>14.398684254927739</v>
      </c>
      <c r="F21" s="33">
        <f t="shared" si="2"/>
        <v>2.7961510275791079E-2</v>
      </c>
      <c r="G21" s="36">
        <f t="shared" si="3"/>
        <v>2.9496772901364876E-2</v>
      </c>
      <c r="H21" s="30">
        <f t="shared" si="4"/>
        <v>0.69767427651441938</v>
      </c>
      <c r="I21" s="30">
        <f t="shared" si="5"/>
        <v>0.69183274050088372</v>
      </c>
    </row>
    <row r="22" spans="1:10" x14ac:dyDescent="0.25">
      <c r="A22" s="32">
        <v>18</v>
      </c>
      <c r="B22" s="34">
        <f>'Dopočet chybějících roků'!B22</f>
        <v>2.1689670199999955E-2</v>
      </c>
      <c r="C22" s="35">
        <f t="shared" si="1"/>
        <v>2.2236079255865349E-2</v>
      </c>
      <c r="D22" s="29">
        <f t="shared" si="0"/>
        <v>0.67309801327644414</v>
      </c>
      <c r="E22" s="22">
        <f>E21+D22</f>
        <v>15.071782268204183</v>
      </c>
      <c r="F22" s="33">
        <f t="shared" si="2"/>
        <v>2.6584623741499502E-2</v>
      </c>
      <c r="G22" s="36">
        <f t="shared" si="3"/>
        <v>2.7833579738624215E-2</v>
      </c>
      <c r="H22" s="30">
        <f t="shared" si="4"/>
        <v>0.67960717546271976</v>
      </c>
      <c r="I22" s="30">
        <f t="shared" si="5"/>
        <v>0.67309801327644425</v>
      </c>
    </row>
    <row r="23" spans="1:10" x14ac:dyDescent="0.25">
      <c r="A23" s="32">
        <v>19</v>
      </c>
      <c r="B23" s="34">
        <f>'Dopočet chybějících roků'!B23</f>
        <v>2.18E-2</v>
      </c>
      <c r="C23" s="35">
        <f t="shared" si="1"/>
        <v>2.2346209043448972E-2</v>
      </c>
      <c r="D23" s="29">
        <f t="shared" si="0"/>
        <v>0.65711014538378276</v>
      </c>
      <c r="E23" s="22">
        <f>E22+D23</f>
        <v>15.728892413587966</v>
      </c>
      <c r="F23" s="33">
        <f t="shared" si="2"/>
        <v>2.3787974983765281E-2</v>
      </c>
      <c r="G23" s="36">
        <f t="shared" si="3"/>
        <v>2.4330575330447468E-2</v>
      </c>
      <c r="H23" s="30">
        <f t="shared" si="4"/>
        <v>0.66381632922920064</v>
      </c>
      <c r="I23" s="30">
        <f t="shared" si="5"/>
        <v>0.65711014538378287</v>
      </c>
    </row>
    <row r="24" spans="1:10" x14ac:dyDescent="0.25">
      <c r="A24" s="31">
        <v>20</v>
      </c>
      <c r="B24" s="34">
        <f>'Dopočet chybějících roků'!B24</f>
        <v>2.18E-2</v>
      </c>
      <c r="C24" s="35">
        <f t="shared" si="1"/>
        <v>2.2318891658068329E-2</v>
      </c>
      <c r="D24" s="29">
        <f t="shared" si="0"/>
        <v>0.64309076667036724</v>
      </c>
      <c r="E24" s="22">
        <f>E23+D24</f>
        <v>16.371983180258333</v>
      </c>
      <c r="F24" s="33">
        <f t="shared" si="2"/>
        <v>2.1800000000000042E-2</v>
      </c>
      <c r="G24" s="36">
        <f t="shared" si="3"/>
        <v>2.1800000000002262E-2</v>
      </c>
      <c r="H24" s="30">
        <f t="shared" si="4"/>
        <v>0.64965387475944469</v>
      </c>
      <c r="I24" s="30">
        <f t="shared" si="5"/>
        <v>0.64309076667036746</v>
      </c>
    </row>
    <row r="25" spans="1:10" x14ac:dyDescent="0.25">
      <c r="J25" s="9"/>
    </row>
    <row r="26" spans="1:10" ht="18.75" x14ac:dyDescent="0.3">
      <c r="A26" s="19" t="s">
        <v>40</v>
      </c>
    </row>
    <row r="28" spans="1:10" x14ac:dyDescent="0.25">
      <c r="A28" s="10" t="s">
        <v>0</v>
      </c>
      <c r="B28" s="24">
        <v>0.05</v>
      </c>
    </row>
    <row r="29" spans="1:10" x14ac:dyDescent="0.25">
      <c r="C29" s="2"/>
    </row>
    <row r="30" spans="1:10" ht="31.5" x14ac:dyDescent="0.25">
      <c r="A30" s="20" t="s">
        <v>2</v>
      </c>
      <c r="B30" s="20" t="s">
        <v>5</v>
      </c>
      <c r="C30" s="20" t="s">
        <v>16</v>
      </c>
      <c r="D30" s="20" t="s">
        <v>17</v>
      </c>
    </row>
    <row r="31" spans="1:10" x14ac:dyDescent="0.25">
      <c r="A31" s="22">
        <v>1</v>
      </c>
      <c r="B31" s="37">
        <v>1000</v>
      </c>
      <c r="C31" s="38">
        <f t="shared" ref="C31:C50" si="7">B31*I5</f>
        <v>993.93698439518937</v>
      </c>
      <c r="D31" s="38">
        <f t="shared" ref="D31:D50" si="8">B31*H5</f>
        <v>993.93698439518937</v>
      </c>
    </row>
    <row r="32" spans="1:10" x14ac:dyDescent="0.25">
      <c r="A32" s="22">
        <v>2</v>
      </c>
      <c r="B32" s="38">
        <f t="shared" ref="B32:B50" si="9">B31*(1+$B$28)</f>
        <v>1050</v>
      </c>
      <c r="C32" s="38">
        <f t="shared" si="7"/>
        <v>1028.4503247529738</v>
      </c>
      <c r="D32" s="38">
        <f t="shared" si="8"/>
        <v>1028.4960402314744</v>
      </c>
    </row>
    <row r="33" spans="1:4" x14ac:dyDescent="0.25">
      <c r="A33" s="22">
        <v>3</v>
      </c>
      <c r="B33" s="38">
        <f t="shared" si="9"/>
        <v>1102.5</v>
      </c>
      <c r="C33" s="38">
        <f t="shared" si="7"/>
        <v>1059.1531240297643</v>
      </c>
      <c r="D33" s="38">
        <f t="shared" si="8"/>
        <v>1059.3412854749431</v>
      </c>
    </row>
    <row r="34" spans="1:4" x14ac:dyDescent="0.25">
      <c r="A34" s="22">
        <v>4</v>
      </c>
      <c r="B34" s="38">
        <f t="shared" si="9"/>
        <v>1157.625</v>
      </c>
      <c r="C34" s="38">
        <f t="shared" si="7"/>
        <v>1088.5538832987882</v>
      </c>
      <c r="D34" s="38">
        <f t="shared" si="8"/>
        <v>1088.978388391816</v>
      </c>
    </row>
    <row r="35" spans="1:4" x14ac:dyDescent="0.25">
      <c r="A35" s="22">
        <v>5</v>
      </c>
      <c r="B35" s="38">
        <f t="shared" si="9"/>
        <v>1215.5062500000001</v>
      </c>
      <c r="C35" s="38">
        <f t="shared" si="7"/>
        <v>1117.6125348298335</v>
      </c>
      <c r="D35" s="38">
        <f t="shared" si="8"/>
        <v>1118.3545488285943</v>
      </c>
    </row>
    <row r="36" spans="1:4" x14ac:dyDescent="0.25">
      <c r="A36" s="22">
        <v>6</v>
      </c>
      <c r="B36" s="38">
        <f t="shared" si="9"/>
        <v>1276.2815625000003</v>
      </c>
      <c r="C36" s="38">
        <f t="shared" si="7"/>
        <v>1149.1010432753123</v>
      </c>
      <c r="D36" s="38">
        <f t="shared" si="8"/>
        <v>1150.1116111497292</v>
      </c>
    </row>
    <row r="37" spans="1:4" x14ac:dyDescent="0.25">
      <c r="A37" s="22">
        <v>7</v>
      </c>
      <c r="B37" s="38">
        <f t="shared" si="9"/>
        <v>1340.0956406250004</v>
      </c>
      <c r="C37" s="38">
        <f t="shared" si="7"/>
        <v>1183.2057831529114</v>
      </c>
      <c r="D37" s="38">
        <f t="shared" si="8"/>
        <v>1184.4007361795952</v>
      </c>
    </row>
    <row r="38" spans="1:4" x14ac:dyDescent="0.25">
      <c r="A38" s="22">
        <v>8</v>
      </c>
      <c r="B38" s="38">
        <f t="shared" si="9"/>
        <v>1407.1004226562504</v>
      </c>
      <c r="C38" s="38">
        <f t="shared" si="7"/>
        <v>1218.5806724497679</v>
      </c>
      <c r="D38" s="38">
        <f t="shared" si="8"/>
        <v>1219.9523543357341</v>
      </c>
    </row>
    <row r="39" spans="1:4" x14ac:dyDescent="0.25">
      <c r="A39" s="22">
        <v>9</v>
      </c>
      <c r="B39" s="38">
        <f t="shared" si="9"/>
        <v>1477.4554437890631</v>
      </c>
      <c r="C39" s="38">
        <f t="shared" si="7"/>
        <v>1254.4787949189893</v>
      </c>
      <c r="D39" s="38">
        <f t="shared" si="8"/>
        <v>1256.0778529785639</v>
      </c>
    </row>
    <row r="40" spans="1:4" x14ac:dyDescent="0.25">
      <c r="A40" s="22">
        <v>10</v>
      </c>
      <c r="B40" s="38">
        <f t="shared" si="9"/>
        <v>1551.3282159785163</v>
      </c>
      <c r="C40" s="38">
        <f t="shared" si="7"/>
        <v>1289.4879955174233</v>
      </c>
      <c r="D40" s="38">
        <f t="shared" si="8"/>
        <v>1291.4968708593015</v>
      </c>
    </row>
    <row r="41" spans="1:4" x14ac:dyDescent="0.25">
      <c r="A41" s="22">
        <v>11</v>
      </c>
      <c r="B41" s="38">
        <f t="shared" si="9"/>
        <v>1628.8946267774422</v>
      </c>
      <c r="C41" s="38">
        <f t="shared" si="7"/>
        <v>1325.3202931453145</v>
      </c>
      <c r="D41" s="38">
        <f t="shared" si="8"/>
        <v>1327.7821650702292</v>
      </c>
    </row>
    <row r="42" spans="1:4" x14ac:dyDescent="0.25">
      <c r="A42" s="22">
        <v>12</v>
      </c>
      <c r="B42" s="38">
        <f t="shared" si="9"/>
        <v>1710.3393581163143</v>
      </c>
      <c r="C42" s="38">
        <f t="shared" si="7"/>
        <v>1357.9465018615508</v>
      </c>
      <c r="D42" s="38">
        <f t="shared" si="8"/>
        <v>1361.3484771622393</v>
      </c>
    </row>
    <row r="43" spans="1:4" x14ac:dyDescent="0.25">
      <c r="A43" s="22">
        <v>13</v>
      </c>
      <c r="B43" s="38">
        <f t="shared" si="9"/>
        <v>1795.8563260221301</v>
      </c>
      <c r="C43" s="38">
        <f t="shared" si="7"/>
        <v>1392.2893200636752</v>
      </c>
      <c r="D43" s="38">
        <f t="shared" si="8"/>
        <v>1396.5951349659922</v>
      </c>
    </row>
    <row r="44" spans="1:4" x14ac:dyDescent="0.25">
      <c r="A44" s="22">
        <v>14</v>
      </c>
      <c r="B44" s="38">
        <f t="shared" si="9"/>
        <v>1885.6491423232367</v>
      </c>
      <c r="C44" s="38">
        <f t="shared" si="7"/>
        <v>1422.9846062945276</v>
      </c>
      <c r="D44" s="38">
        <f t="shared" si="8"/>
        <v>1428.8610769582733</v>
      </c>
    </row>
    <row r="45" spans="1:4" x14ac:dyDescent="0.25">
      <c r="A45" s="22">
        <v>15</v>
      </c>
      <c r="B45" s="38">
        <f t="shared" si="9"/>
        <v>1979.9315994393985</v>
      </c>
      <c r="C45" s="38">
        <f t="shared" si="7"/>
        <v>1452.498521960842</v>
      </c>
      <c r="D45" s="38">
        <f t="shared" si="8"/>
        <v>1460.3435983327388</v>
      </c>
    </row>
    <row r="46" spans="1:4" x14ac:dyDescent="0.25">
      <c r="A46" s="22">
        <v>16</v>
      </c>
      <c r="B46" s="38">
        <f t="shared" si="9"/>
        <v>2078.9281794113685</v>
      </c>
      <c r="C46" s="38">
        <f t="shared" si="7"/>
        <v>1480.6949203258223</v>
      </c>
      <c r="D46" s="38">
        <f t="shared" si="8"/>
        <v>1490.9704994118501</v>
      </c>
    </row>
    <row r="47" spans="1:4" x14ac:dyDescent="0.25">
      <c r="A47" s="22">
        <v>17</v>
      </c>
      <c r="B47" s="38">
        <f t="shared" si="9"/>
        <v>2182.874588381937</v>
      </c>
      <c r="C47" s="38">
        <f t="shared" si="7"/>
        <v>1510.184108650014</v>
      </c>
      <c r="D47" s="38">
        <f t="shared" si="8"/>
        <v>1522.935449171079</v>
      </c>
    </row>
    <row r="48" spans="1:4" ht="15" customHeight="1" x14ac:dyDescent="0.25">
      <c r="A48" s="22">
        <v>18</v>
      </c>
      <c r="B48" s="38">
        <f t="shared" si="9"/>
        <v>2292.0183178010338</v>
      </c>
      <c r="C48" s="38">
        <f t="shared" si="7"/>
        <v>1542.7529761050937</v>
      </c>
      <c r="D48" s="38">
        <f t="shared" si="8"/>
        <v>1557.6720950695749</v>
      </c>
    </row>
    <row r="49" spans="1:4" x14ac:dyDescent="0.25">
      <c r="A49" s="22">
        <v>19</v>
      </c>
      <c r="B49" s="38">
        <f t="shared" si="9"/>
        <v>2406.6192336910858</v>
      </c>
      <c r="C49" s="38">
        <f t="shared" si="7"/>
        <v>1581.4139145341576</v>
      </c>
      <c r="D49" s="38">
        <f t="shared" si="8"/>
        <v>1597.5531455612083</v>
      </c>
    </row>
    <row r="50" spans="1:4" x14ac:dyDescent="0.25">
      <c r="A50" s="22">
        <v>20</v>
      </c>
      <c r="B50" s="38">
        <f t="shared" si="9"/>
        <v>2526.9501953756403</v>
      </c>
      <c r="C50" s="38">
        <f t="shared" si="7"/>
        <v>1625.0583384819554</v>
      </c>
      <c r="D50" s="38">
        <f t="shared" si="8"/>
        <v>1641.6429857499206</v>
      </c>
    </row>
    <row r="51" spans="1:4" x14ac:dyDescent="0.25">
      <c r="A51" s="39" t="s">
        <v>3</v>
      </c>
      <c r="B51" s="40"/>
      <c r="C51" s="40">
        <f>SUM(C31:C50)</f>
        <v>26073.704642043904</v>
      </c>
      <c r="D51" s="40">
        <f>SUM(D31:D50)</f>
        <v>26176.851300278046</v>
      </c>
    </row>
    <row r="52" spans="1:4" x14ac:dyDescent="0.25">
      <c r="D52" s="1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&amp;LMařík, M. a kol.: Metody oceňování podniku pro pokročilé
Ekopress 2023&amp;RPříklad: Rf: swapové míry</oddHeader>
    <oddFooter>&amp;C&amp;A&amp;R©  Pavla Maříková, Miloš Mařík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 </vt:lpstr>
      <vt:lpstr>Regresní funkce</vt:lpstr>
      <vt:lpstr>Dopočet chybějících roků</vt:lpstr>
      <vt:lpstr>Rf a ocenění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Rf: Praktická aplikace úrokových swapů</dc:title>
  <dc:subject>Metody oceňování podniku pro pokročilé</dc:subject>
  <dc:creator>Mařík Miloš, Maříková Pavla</dc:creator>
  <cp:lastModifiedBy>Pavla Maříková</cp:lastModifiedBy>
  <cp:lastPrinted>2023-08-09T16:49:41Z</cp:lastPrinted>
  <dcterms:created xsi:type="dcterms:W3CDTF">2005-07-30T13:32:04Z</dcterms:created>
  <dcterms:modified xsi:type="dcterms:W3CDTF">2023-08-09T16:49:46Z</dcterms:modified>
</cp:coreProperties>
</file>