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y\Publikace\Knihy\Metody oceň - 2. díl 2023\Internet\"/>
    </mc:Choice>
  </mc:AlternateContent>
  <xr:revisionPtr revIDLastSave="0" documentId="13_ncr:1_{454757FF-9C7C-4A7F-9C56-96E3FFD496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Úvod" sheetId="19" r:id="rId1"/>
    <sheet name="Část 1 " sheetId="14" r:id="rId2"/>
    <sheet name="Část 2" sheetId="15" r:id="rId3"/>
    <sheet name="Část 3" sheetId="16" r:id="rId4"/>
    <sheet name="Část 4, 5 a 6" sheetId="21" r:id="rId5"/>
  </sheets>
  <calcPr calcId="191029" iterate="1" iterateCount="1000" iterateDelta="1E-4"/>
</workbook>
</file>

<file path=xl/calcChain.xml><?xml version="1.0" encoding="utf-8"?>
<calcChain xmlns="http://schemas.openxmlformats.org/spreadsheetml/2006/main">
  <c r="B8" i="21" l="1"/>
  <c r="B86" i="21"/>
  <c r="B92" i="21" s="1"/>
  <c r="B36" i="21"/>
  <c r="B14" i="21"/>
  <c r="B12" i="21"/>
  <c r="B11" i="21"/>
  <c r="B73" i="21" s="1"/>
  <c r="B10" i="21"/>
  <c r="B29" i="21" s="1"/>
  <c r="B9" i="21"/>
  <c r="B7" i="21"/>
  <c r="C20" i="21" s="1"/>
  <c r="B5" i="21"/>
  <c r="C19" i="21" s="1"/>
  <c r="B14" i="16"/>
  <c r="B11" i="16"/>
  <c r="C35" i="21" l="1"/>
  <c r="B87" i="21"/>
  <c r="C29" i="21"/>
  <c r="C30" i="21"/>
  <c r="C18" i="21"/>
  <c r="B94" i="21"/>
  <c r="B74" i="21"/>
  <c r="B80" i="21" s="1"/>
  <c r="B105" i="21" s="1"/>
  <c r="B6" i="21"/>
  <c r="B18" i="21" s="1"/>
  <c r="B19" i="21"/>
  <c r="B30" i="21" s="1"/>
  <c r="B35" i="21"/>
  <c r="B53" i="21"/>
  <c r="C52" i="14"/>
  <c r="C33" i="15"/>
  <c r="B33" i="15"/>
  <c r="B13" i="15"/>
  <c r="C17" i="14"/>
  <c r="B6" i="14"/>
  <c r="C15" i="14" s="1"/>
  <c r="C45" i="14" s="1"/>
  <c r="B16" i="14"/>
  <c r="B25" i="14"/>
  <c r="B9" i="15"/>
  <c r="B27" i="15" s="1"/>
  <c r="B52" i="15" s="1"/>
  <c r="B5" i="15"/>
  <c r="B6" i="15" s="1"/>
  <c r="B8" i="15"/>
  <c r="B12" i="15"/>
  <c r="C16" i="14"/>
  <c r="B31" i="14"/>
  <c r="B7" i="15"/>
  <c r="C19" i="15" s="1"/>
  <c r="B34" i="15"/>
  <c r="B5" i="16"/>
  <c r="B6" i="16" s="1"/>
  <c r="B7" i="16"/>
  <c r="B9" i="16"/>
  <c r="B10" i="16"/>
  <c r="B29" i="16" s="1"/>
  <c r="B57" i="16" s="1"/>
  <c r="B12" i="16"/>
  <c r="B36" i="16"/>
  <c r="C51" i="14"/>
  <c r="C20" i="16"/>
  <c r="B66" i="16"/>
  <c r="B52" i="16"/>
  <c r="B84" i="16" s="1"/>
  <c r="B41" i="15"/>
  <c r="B61" i="15"/>
  <c r="B47" i="15"/>
  <c r="B79" i="15" s="1"/>
  <c r="B13" i="16" l="1"/>
  <c r="B13" i="21"/>
  <c r="C53" i="14"/>
  <c r="B37" i="21"/>
  <c r="B48" i="21" s="1"/>
  <c r="B100" i="21"/>
  <c r="C34" i="21"/>
  <c r="C21" i="21"/>
  <c r="C31" i="21" s="1"/>
  <c r="C32" i="21" s="1"/>
  <c r="C87" i="21"/>
  <c r="B21" i="21"/>
  <c r="B34" i="21"/>
  <c r="B38" i="21"/>
  <c r="C19" i="16"/>
  <c r="C18" i="16" s="1"/>
  <c r="C59" i="16" s="1"/>
  <c r="B19" i="16"/>
  <c r="B30" i="16" s="1"/>
  <c r="B58" i="16" s="1"/>
  <c r="B42" i="15"/>
  <c r="B35" i="15"/>
  <c r="B67" i="15" s="1"/>
  <c r="B35" i="16"/>
  <c r="B37" i="16" s="1"/>
  <c r="C35" i="16"/>
  <c r="C18" i="15"/>
  <c r="C28" i="15" s="1"/>
  <c r="C53" i="15" s="1"/>
  <c r="C25" i="14"/>
  <c r="C43" i="14" s="1"/>
  <c r="C46" i="14" s="1"/>
  <c r="C47" i="14" s="1"/>
  <c r="B43" i="14"/>
  <c r="C26" i="14"/>
  <c r="C44" i="14"/>
  <c r="B26" i="14"/>
  <c r="B44" i="14"/>
  <c r="B18" i="15"/>
  <c r="B28" i="15" s="1"/>
  <c r="B53" i="15" s="1"/>
  <c r="B32" i="14"/>
  <c r="B37" i="14" s="1"/>
  <c r="B38" i="14" s="1"/>
  <c r="B18" i="16"/>
  <c r="B59" i="16" s="1"/>
  <c r="C30" i="14"/>
  <c r="C18" i="14"/>
  <c r="C27" i="14" s="1"/>
  <c r="C28" i="14" s="1"/>
  <c r="B15" i="14"/>
  <c r="B45" i="14" s="1"/>
  <c r="C29" i="16"/>
  <c r="B17" i="15"/>
  <c r="B34" i="16"/>
  <c r="C27" i="15"/>
  <c r="C52" i="15" s="1"/>
  <c r="B36" i="15" l="1"/>
  <c r="B45" i="15" s="1"/>
  <c r="C30" i="16"/>
  <c r="C58" i="16" s="1"/>
  <c r="B60" i="16"/>
  <c r="B80" i="16" s="1"/>
  <c r="B99" i="21"/>
  <c r="B41" i="21"/>
  <c r="B63" i="21" s="1"/>
  <c r="B39" i="21"/>
  <c r="B22" i="21"/>
  <c r="C72" i="21"/>
  <c r="B31" i="21"/>
  <c r="B32" i="21" s="1"/>
  <c r="C57" i="16"/>
  <c r="C60" i="16" s="1"/>
  <c r="C80" i="16" s="1"/>
  <c r="B21" i="16"/>
  <c r="B22" i="16" s="1"/>
  <c r="C21" i="16"/>
  <c r="C31" i="16" s="1"/>
  <c r="C32" i="16" s="1"/>
  <c r="C34" i="16"/>
  <c r="B32" i="15"/>
  <c r="B54" i="15"/>
  <c r="B55" i="15" s="1"/>
  <c r="B75" i="15" s="1"/>
  <c r="B38" i="16"/>
  <c r="B39" i="16" s="1"/>
  <c r="B72" i="16"/>
  <c r="B47" i="16"/>
  <c r="B20" i="15"/>
  <c r="B68" i="15" s="1"/>
  <c r="C17" i="15"/>
  <c r="B46" i="14"/>
  <c r="B47" i="14" s="1"/>
  <c r="B48" i="14" s="1"/>
  <c r="C81" i="16"/>
  <c r="B18" i="14"/>
  <c r="B30" i="14"/>
  <c r="B33" i="14" s="1"/>
  <c r="B37" i="15"/>
  <c r="B71" i="16"/>
  <c r="C22" i="16" l="1"/>
  <c r="C73" i="16" s="1"/>
  <c r="B31" i="16"/>
  <c r="B32" i="16" s="1"/>
  <c r="B23" i="16"/>
  <c r="C66" i="16"/>
  <c r="C24" i="16"/>
  <c r="C36" i="16" s="1"/>
  <c r="C52" i="16"/>
  <c r="B73" i="16"/>
  <c r="B61" i="21"/>
  <c r="C62" i="21" s="1"/>
  <c r="C24" i="21"/>
  <c r="C36" i="21" s="1"/>
  <c r="C22" i="21"/>
  <c r="C73" i="21"/>
  <c r="C94" i="21" s="1"/>
  <c r="C53" i="21"/>
  <c r="C86" i="21"/>
  <c r="C74" i="21"/>
  <c r="C80" i="21" s="1"/>
  <c r="C105" i="21" s="1"/>
  <c r="B75" i="21"/>
  <c r="B66" i="21"/>
  <c r="B23" i="21"/>
  <c r="B21" i="15"/>
  <c r="C61" i="15" s="1"/>
  <c r="B41" i="16"/>
  <c r="B74" i="16"/>
  <c r="C20" i="15"/>
  <c r="C54" i="15"/>
  <c r="C55" i="15" s="1"/>
  <c r="C75" i="15" s="1"/>
  <c r="C76" i="15" s="1"/>
  <c r="C32" i="15"/>
  <c r="B29" i="15"/>
  <c r="B30" i="15" s="1"/>
  <c r="B19" i="14"/>
  <c r="C19" i="14" s="1"/>
  <c r="C20" i="14" s="1"/>
  <c r="B27" i="14"/>
  <c r="B28" i="14" s="1"/>
  <c r="B42" i="16"/>
  <c r="C23" i="16"/>
  <c r="C37" i="16"/>
  <c r="C47" i="16" s="1"/>
  <c r="C48" i="16" s="1"/>
  <c r="C84" i="16"/>
  <c r="C71" i="16"/>
  <c r="B66" i="15"/>
  <c r="B69" i="15" s="1"/>
  <c r="C21" i="15"/>
  <c r="C22" i="15"/>
  <c r="C34" i="15" s="1"/>
  <c r="C41" i="15"/>
  <c r="B81" i="16"/>
  <c r="B43" i="16" l="1"/>
  <c r="B50" i="16" s="1"/>
  <c r="C61" i="21"/>
  <c r="C100" i="21"/>
  <c r="C37" i="21"/>
  <c r="C48" i="21" s="1"/>
  <c r="C49" i="21" s="1"/>
  <c r="B60" i="21"/>
  <c r="B59" i="21" s="1"/>
  <c r="B42" i="21"/>
  <c r="B43" i="21" s="1"/>
  <c r="B51" i="21" s="1"/>
  <c r="C23" i="21"/>
  <c r="C60" i="21" s="1"/>
  <c r="C92" i="21"/>
  <c r="C29" i="15"/>
  <c r="C30" i="15" s="1"/>
  <c r="C68" i="15"/>
  <c r="C31" i="14"/>
  <c r="C32" i="14"/>
  <c r="C38" i="16"/>
  <c r="C39" i="16" s="1"/>
  <c r="C42" i="15"/>
  <c r="C43" i="15" s="1"/>
  <c r="C47" i="15"/>
  <c r="C79" i="15" s="1"/>
  <c r="B76" i="15"/>
  <c r="C72" i="16"/>
  <c r="C74" i="16" s="1"/>
  <c r="C35" i="15"/>
  <c r="C67" i="15" s="1"/>
  <c r="C66" i="15"/>
  <c r="C82" i="16"/>
  <c r="C83" i="16" s="1"/>
  <c r="C85" i="16" s="1"/>
  <c r="B48" i="16"/>
  <c r="C59" i="21" l="1"/>
  <c r="C38" i="21"/>
  <c r="C39" i="21" s="1"/>
  <c r="B49" i="21"/>
  <c r="C41" i="16"/>
  <c r="C43" i="16" s="1"/>
  <c r="C50" i="16" s="1"/>
  <c r="C37" i="14"/>
  <c r="C33" i="14"/>
  <c r="C36" i="15"/>
  <c r="C37" i="15" s="1"/>
  <c r="C77" i="15"/>
  <c r="C78" i="15" s="1"/>
  <c r="C80" i="15" s="1"/>
  <c r="B43" i="15"/>
  <c r="B82" i="16"/>
  <c r="B83" i="16" s="1"/>
  <c r="B85" i="16" s="1"/>
  <c r="C69" i="15"/>
  <c r="C99" i="21" l="1"/>
  <c r="C41" i="21"/>
  <c r="C45" i="15"/>
  <c r="C38" i="14"/>
  <c r="B39" i="14" s="1"/>
  <c r="B77" i="15"/>
  <c r="C43" i="21" l="1"/>
  <c r="C51" i="21" s="1"/>
  <c r="C63" i="21"/>
  <c r="C75" i="21" s="1"/>
  <c r="B78" i="15"/>
  <c r="B80" i="15" s="1"/>
  <c r="C84" i="15"/>
  <c r="B44" i="15" l="1"/>
  <c r="C44" i="15"/>
  <c r="B46" i="15"/>
  <c r="C46" i="15"/>
  <c r="B48" i="15"/>
  <c r="C48" i="15"/>
  <c r="B56" i="15"/>
  <c r="C56" i="15"/>
  <c r="B57" i="15"/>
  <c r="C57" i="15"/>
  <c r="B58" i="15"/>
  <c r="C58" i="15"/>
  <c r="B59" i="15"/>
  <c r="C59" i="15"/>
  <c r="B60" i="15"/>
  <c r="C60" i="15"/>
  <c r="B62" i="15"/>
  <c r="C62" i="15"/>
  <c r="B70" i="15"/>
  <c r="C70" i="15"/>
  <c r="B71" i="15"/>
  <c r="C71" i="15"/>
  <c r="C83" i="15"/>
  <c r="B49" i="16"/>
  <c r="C49" i="16"/>
  <c r="B51" i="16"/>
  <c r="C51" i="16"/>
  <c r="B53" i="16"/>
  <c r="C53" i="16"/>
  <c r="B61" i="16"/>
  <c r="C61" i="16"/>
  <c r="B62" i="16"/>
  <c r="C62" i="16"/>
  <c r="B63" i="16"/>
  <c r="C63" i="16"/>
  <c r="B64" i="16"/>
  <c r="C64" i="16"/>
  <c r="B65" i="16"/>
  <c r="C65" i="16"/>
  <c r="B67" i="16"/>
  <c r="C67" i="16"/>
  <c r="B75" i="16"/>
  <c r="C75" i="16"/>
  <c r="B76" i="16"/>
  <c r="C76" i="16"/>
  <c r="B50" i="21"/>
  <c r="C50" i="21"/>
  <c r="B52" i="21"/>
  <c r="C52" i="21"/>
  <c r="B54" i="21"/>
  <c r="C54" i="21"/>
  <c r="B64" i="21"/>
  <c r="C64" i="21"/>
  <c r="C65" i="21"/>
  <c r="C66" i="21"/>
  <c r="B67" i="21"/>
  <c r="C67" i="21"/>
  <c r="B76" i="21"/>
  <c r="C76" i="21"/>
  <c r="B77" i="21"/>
  <c r="C77" i="21"/>
  <c r="B78" i="21"/>
  <c r="C78" i="21"/>
  <c r="B79" i="21"/>
  <c r="C79" i="21"/>
  <c r="B81" i="21"/>
  <c r="C81" i="21"/>
  <c r="B88" i="21"/>
  <c r="C88" i="21"/>
  <c r="B89" i="21"/>
  <c r="C89" i="21"/>
  <c r="B90" i="21"/>
  <c r="C90" i="21"/>
  <c r="B91" i="21"/>
  <c r="C91" i="21"/>
  <c r="B93" i="21"/>
  <c r="C93" i="21"/>
  <c r="B95" i="21"/>
  <c r="C95" i="21"/>
  <c r="B101" i="21"/>
  <c r="C101" i="21"/>
  <c r="B102" i="21"/>
  <c r="C102" i="21"/>
  <c r="B103" i="21"/>
  <c r="C103" i="21"/>
  <c r="B104" i="21"/>
  <c r="C104" i="21"/>
  <c r="B106" i="21"/>
  <c r="C106" i="21"/>
</calcChain>
</file>

<file path=xl/sharedStrings.xml><?xml version="1.0" encoding="utf-8"?>
<sst xmlns="http://schemas.openxmlformats.org/spreadsheetml/2006/main" count="344" uniqueCount="133">
  <si>
    <t>WACC</t>
  </si>
  <si>
    <t>SH EVA</t>
  </si>
  <si>
    <t>Zdroje</t>
  </si>
  <si>
    <t>Odpisy</t>
  </si>
  <si>
    <t>Investice</t>
  </si>
  <si>
    <t>Propočet finanční potřeby na investice</t>
  </si>
  <si>
    <t>Investice celkem</t>
  </si>
  <si>
    <t>Nepokrytá potřeba</t>
  </si>
  <si>
    <t>Náklady na nový CK</t>
  </si>
  <si>
    <t>Zdroje celkem</t>
  </si>
  <si>
    <t>Potřeby</t>
  </si>
  <si>
    <t>Potřeby celkem</t>
  </si>
  <si>
    <t>SH FCFF</t>
  </si>
  <si>
    <t>Hn</t>
  </si>
  <si>
    <t>SH zisku</t>
  </si>
  <si>
    <t>NOA</t>
  </si>
  <si>
    <t>FCFF</t>
  </si>
  <si>
    <t>Nový kapitál</t>
  </si>
  <si>
    <t>Zvýšení kapitálu</t>
  </si>
  <si>
    <t>CK</t>
  </si>
  <si>
    <t>Náklady na stávající CK</t>
  </si>
  <si>
    <t>Hb k 1.1.</t>
  </si>
  <si>
    <t>Druhá situace - na začátku zadlužení 50%, investice netto financovaná CK</t>
  </si>
  <si>
    <t>Zisk po úrocích</t>
  </si>
  <si>
    <t>Odečet vkladu VK</t>
  </si>
  <si>
    <t>Nový CK</t>
  </si>
  <si>
    <t>Nový VK</t>
  </si>
  <si>
    <t>Náklady na nový VK</t>
  </si>
  <si>
    <t>Celkový kapitál účetní k 1.1.</t>
  </si>
  <si>
    <t xml:space="preserve">  z toho CK</t>
  </si>
  <si>
    <t xml:space="preserve">            VK účetní</t>
  </si>
  <si>
    <t>Reziduální zisk</t>
  </si>
  <si>
    <t>SH reziduálního zisku</t>
  </si>
  <si>
    <t>Výchozí situace - na začátku nulové zadlužení, investice netto financovaná neutrálně</t>
  </si>
  <si>
    <t>Odpisy stávající</t>
  </si>
  <si>
    <t>Odpisy nové</t>
  </si>
  <si>
    <t>Daňová sazba</t>
  </si>
  <si>
    <t>KPVH</t>
  </si>
  <si>
    <t xml:space="preserve">KPVH </t>
  </si>
  <si>
    <t>Daně</t>
  </si>
  <si>
    <t xml:space="preserve">CK k 1. 1. </t>
  </si>
  <si>
    <t>Daňový štít roční</t>
  </si>
  <si>
    <t>DS</t>
  </si>
  <si>
    <t>Daňová úspora z úroků</t>
  </si>
  <si>
    <t>Změna CK</t>
  </si>
  <si>
    <t>FCFE</t>
  </si>
  <si>
    <t>EVA entity</t>
  </si>
  <si>
    <t>EVA equity</t>
  </si>
  <si>
    <t>Rok</t>
  </si>
  <si>
    <t>VK k začátku roku</t>
  </si>
  <si>
    <t>MVA k začátku roku</t>
  </si>
  <si>
    <t>Mařík Miloš a kol.:</t>
  </si>
  <si>
    <t>METODY OCEŇOVÁNÍ PODNIKU PRO POKROČILÉ</t>
  </si>
  <si>
    <t>Příklad</t>
  </si>
  <si>
    <t>© Miloš Mařík, Pavla Maříková</t>
  </si>
  <si>
    <t>Ve žlutě vyznačených buňkách se nacházejí vstupní data, která je možno měnit.</t>
  </si>
  <si>
    <t>Ostatní buňky již obsahují výpočtové vzorce, které na tyto vstupy navazují.</t>
  </si>
  <si>
    <t xml:space="preserve">Po klepnutí na buňky s vypočítanou hodnotou v jednotlivých tabulkách je možné </t>
  </si>
  <si>
    <t>prohlédnout si v řádku vzorců způsob výpočtu dané hodnoty.</t>
  </si>
  <si>
    <t>VZTAH METODY KAPITALIZOVANÝCH ČISTÝCH VÝNOSŮ</t>
  </si>
  <si>
    <t>A METODY DCF A EVA</t>
  </si>
  <si>
    <t>Investice obnovovací</t>
  </si>
  <si>
    <t>Investice netto</t>
  </si>
  <si>
    <t>Výnosnost investic netto</t>
  </si>
  <si>
    <t>Náklady kapitálu</t>
  </si>
  <si>
    <t>Zadání</t>
  </si>
  <si>
    <t>2 a dále</t>
  </si>
  <si>
    <t>Rekapitulace finančních zdrojů a potřeb</t>
  </si>
  <si>
    <t>Náklady na nový kapitál</t>
  </si>
  <si>
    <t>Ocenění metodou kapitalizovaných čistých výnosů</t>
  </si>
  <si>
    <t>Hn k 1. 1. každého roku</t>
  </si>
  <si>
    <t>Ocenění metodou DCF entity</t>
  </si>
  <si>
    <t>Investice brutto</t>
  </si>
  <si>
    <t>Náklady VK nezadlužené</t>
  </si>
  <si>
    <t>Náklady CK</t>
  </si>
  <si>
    <t>Úroky ze stávajícího CK</t>
  </si>
  <si>
    <t>Úroky z nového CK</t>
  </si>
  <si>
    <t>Čistý výnos k rozdělení</t>
  </si>
  <si>
    <t>Ocenění metodou KČV po sladění struktury iteracemi</t>
  </si>
  <si>
    <t>SH daňového štítu k 1. 1.</t>
  </si>
  <si>
    <r>
      <t>n</t>
    </r>
    <r>
      <rPr>
        <vertAlign val="subscript"/>
        <sz val="12"/>
        <rFont val="Times New Roman"/>
        <family val="1"/>
        <charset val="238"/>
      </rPr>
      <t>VK</t>
    </r>
    <r>
      <rPr>
        <sz val="12"/>
        <rFont val="Times New Roman"/>
        <family val="1"/>
        <charset val="238"/>
      </rPr>
      <t xml:space="preserve"> zadlužené</t>
    </r>
  </si>
  <si>
    <t>Ocenění metodou DCF equity</t>
  </si>
  <si>
    <t>Ocenění metodou DCF APV</t>
  </si>
  <si>
    <t>Úroky po dani</t>
  </si>
  <si>
    <t>Hb k 1. 1.</t>
  </si>
  <si>
    <t>Poznámka</t>
  </si>
  <si>
    <t>Hodnota v případě věčné renty bez růstu</t>
  </si>
  <si>
    <t>Hodnota v důsledku investice netto</t>
  </si>
  <si>
    <t>Přírůstek hodnoty brutto oproti části 1</t>
  </si>
  <si>
    <t>Současná hodnota daň. štítů k datu oc.</t>
  </si>
  <si>
    <t>Podíl CK</t>
  </si>
  <si>
    <t>Podíl VK</t>
  </si>
  <si>
    <t>Podíl CK na inv. netto</t>
  </si>
  <si>
    <t>Čistý výnos po úrocích</t>
  </si>
  <si>
    <t xml:space="preserve">Hb k 1. 1. </t>
  </si>
  <si>
    <t>Zadání (stejné jako v části 3)</t>
  </si>
  <si>
    <t>Nový kapitál celkem</t>
  </si>
  <si>
    <t>ČV snížený o náklady VK</t>
  </si>
  <si>
    <t>Čisté výnosy s odpočtem nákladů dodatečného VK</t>
  </si>
  <si>
    <t>Čisté výnosy s odpočtem všech nákladů kapitálu</t>
  </si>
  <si>
    <t>Náklady na celý VK</t>
  </si>
  <si>
    <t>VK k počátku roku</t>
  </si>
  <si>
    <t>NOA k začátku roku</t>
  </si>
  <si>
    <t>KPVH = NOPAT</t>
  </si>
  <si>
    <r>
      <t xml:space="preserve">Náklady kapitálu = WACC </t>
    </r>
    <r>
      <rPr>
        <sz val="12"/>
        <rFont val="Calibri"/>
        <family val="2"/>
        <charset val="238"/>
      </rPr>
      <t>∙</t>
    </r>
    <r>
      <rPr>
        <sz val="12"/>
        <rFont val="Times New Roman"/>
        <family val="1"/>
        <charset val="238"/>
      </rPr>
      <t xml:space="preserve"> NOA</t>
    </r>
  </si>
  <si>
    <t>EVA equity = ČV s odpočtem všech nákladů kapitálu</t>
  </si>
  <si>
    <t>Alternativní metody ocenění vycházející z výsledku hospodaření</t>
  </si>
  <si>
    <t>Propočet finanční potřeby na investice (viz část 3)</t>
  </si>
  <si>
    <t>Rekapitulace finančních zdrojů a potřeb (viz část 3)</t>
  </si>
  <si>
    <t>je nutné v Excelu povolit iterace:</t>
  </si>
  <si>
    <t>Excel verze 2003:</t>
  </si>
  <si>
    <t>Nástroje - Možnosti - karta Výpočty - zatrhnout políčko Iterace</t>
  </si>
  <si>
    <t>Excel verze 2007 a vyšší:</t>
  </si>
  <si>
    <t xml:space="preserve">Kulaté tlačítko Office v levém horním rohu (nebo první záložka Soubor </t>
  </si>
  <si>
    <t>u novějších verzí) - Možnosti aplikace Excel - Vzorce - zatrhnout políčko</t>
  </si>
  <si>
    <t>Povolit iterativní přepočet</t>
  </si>
  <si>
    <t>Když nejsou iterace povoleny, objeví se chybová hláška "kruhový odkaz".</t>
  </si>
  <si>
    <t>Soubor obsahuje automatické iterace. Pro jejich správné fungování</t>
  </si>
  <si>
    <t>Třetí situace - na začátku zadlužení 50%, investice netto financovaná CK a VK</t>
  </si>
  <si>
    <t xml:space="preserve">Třetí situace - na začátku zadlužení 50%, investice netto financovaná CK a VK </t>
  </si>
  <si>
    <t>Nový cizí kapitál ke konci roku</t>
  </si>
  <si>
    <t>Nový vlastní kapitál ke konci roku</t>
  </si>
  <si>
    <t>Podle těchto barev lze také sledovat, které buňky jsou v dané části příkladu zadány</t>
  </si>
  <si>
    <t>nově a které jsou přebírané z předchozích částí příkladu.</t>
  </si>
  <si>
    <t>Ekopress 2023, Praha, třetí vydání</t>
  </si>
  <si>
    <t>ISBN 978-80-87865-89-7</t>
  </si>
  <si>
    <t>Kapitola 7, začátek příkladu na straně publikace: 265</t>
  </si>
  <si>
    <t>Část 1 (str. 265)</t>
  </si>
  <si>
    <t>Část 2 (str. 267)</t>
  </si>
  <si>
    <t>Část 3 (str. 271)</t>
  </si>
  <si>
    <t>Část 4 (str. 273)</t>
  </si>
  <si>
    <t>Část 5 (str. 274)</t>
  </si>
  <si>
    <t>Část 6 (str. 275)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</si>
</sst>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  <charset val="238"/>
    </font>
    <font>
      <b/>
      <sz val="14"/>
      <color indexed="16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4"/>
      <color indexed="10"/>
      <name val="Times New Roman CE"/>
      <family val="1"/>
      <charset val="238"/>
    </font>
    <font>
      <b/>
      <sz val="12"/>
      <color indexed="17"/>
      <name val="Times New Roman CE"/>
      <family val="1"/>
      <charset val="238"/>
    </font>
    <font>
      <vertAlign val="subscript"/>
      <sz val="12"/>
      <name val="Times New Roman"/>
      <family val="1"/>
      <charset val="238"/>
    </font>
    <font>
      <b/>
      <sz val="12"/>
      <color rgb="FF008000"/>
      <name val="Times New Roman"/>
      <family val="1"/>
      <charset val="238"/>
    </font>
    <font>
      <sz val="12"/>
      <name val="Calibri"/>
      <family val="2"/>
      <charset val="238"/>
    </font>
    <font>
      <b/>
      <sz val="11"/>
      <color indexed="10"/>
      <name val="Arial CE"/>
      <family val="2"/>
      <charset val="238"/>
    </font>
    <font>
      <sz val="10"/>
      <name val="Arial CE"/>
      <family val="2"/>
      <charset val="238"/>
    </font>
    <font>
      <b/>
      <sz val="12"/>
      <color indexed="10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2"/>
    <xf numFmtId="0" fontId="8" fillId="0" borderId="0" xfId="2" applyFont="1"/>
    <xf numFmtId="0" fontId="3" fillId="0" borderId="0" xfId="2" applyFont="1"/>
    <xf numFmtId="0" fontId="10" fillId="0" borderId="0" xfId="0" applyFont="1"/>
    <xf numFmtId="0" fontId="11" fillId="0" borderId="0" xfId="0" applyFont="1"/>
    <xf numFmtId="164" fontId="5" fillId="0" borderId="0" xfId="0" applyNumberFormat="1" applyFont="1"/>
    <xf numFmtId="164" fontId="11" fillId="0" borderId="0" xfId="0" applyNumberFormat="1" applyFont="1"/>
    <xf numFmtId="0" fontId="12" fillId="0" borderId="0" xfId="0" applyFont="1"/>
    <xf numFmtId="166" fontId="5" fillId="0" borderId="0" xfId="0" applyNumberFormat="1" applyFont="1"/>
    <xf numFmtId="164" fontId="12" fillId="0" borderId="0" xfId="0" applyNumberFormat="1" applyFont="1"/>
    <xf numFmtId="0" fontId="13" fillId="0" borderId="0" xfId="0" applyFont="1"/>
    <xf numFmtId="0" fontId="14" fillId="0" borderId="0" xfId="0" applyFont="1"/>
    <xf numFmtId="0" fontId="5" fillId="0" borderId="2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9" xfId="0" applyFont="1" applyBorder="1"/>
    <xf numFmtId="0" fontId="5" fillId="0" borderId="11" xfId="0" applyFont="1" applyBorder="1"/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164" fontId="5" fillId="0" borderId="9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5" fillId="0" borderId="8" xfId="0" applyFont="1" applyBorder="1"/>
    <xf numFmtId="164" fontId="5" fillId="0" borderId="8" xfId="0" applyNumberFormat="1" applyFont="1" applyBorder="1"/>
    <xf numFmtId="0" fontId="5" fillId="0" borderId="10" xfId="0" applyFont="1" applyBorder="1"/>
    <xf numFmtId="1" fontId="5" fillId="0" borderId="10" xfId="0" applyNumberFormat="1" applyFont="1" applyBorder="1"/>
    <xf numFmtId="0" fontId="11" fillId="3" borderId="10" xfId="0" applyFont="1" applyFill="1" applyBorder="1"/>
    <xf numFmtId="164" fontId="11" fillId="3" borderId="10" xfId="0" applyNumberFormat="1" applyFont="1" applyFill="1" applyBorder="1"/>
    <xf numFmtId="164" fontId="5" fillId="0" borderId="3" xfId="0" applyNumberFormat="1" applyFont="1" applyBorder="1"/>
    <xf numFmtId="164" fontId="5" fillId="0" borderId="5" xfId="0" applyNumberFormat="1" applyFont="1" applyBorder="1"/>
    <xf numFmtId="0" fontId="11" fillId="0" borderId="11" xfId="0" applyFont="1" applyBorder="1"/>
    <xf numFmtId="164" fontId="11" fillId="0" borderId="1" xfId="0" applyNumberFormat="1" applyFont="1" applyBorder="1"/>
    <xf numFmtId="164" fontId="11" fillId="0" borderId="12" xfId="0" applyNumberFormat="1" applyFont="1" applyBorder="1"/>
    <xf numFmtId="164" fontId="5" fillId="0" borderId="7" xfId="0" applyNumberFormat="1" applyFont="1" applyBorder="1"/>
    <xf numFmtId="164" fontId="5" fillId="0" borderId="10" xfId="0" applyNumberFormat="1" applyFont="1" applyBorder="1"/>
    <xf numFmtId="0" fontId="11" fillId="3" borderId="11" xfId="0" applyFont="1" applyFill="1" applyBorder="1"/>
    <xf numFmtId="0" fontId="5" fillId="4" borderId="6" xfId="0" applyFont="1" applyFill="1" applyBorder="1"/>
    <xf numFmtId="164" fontId="5" fillId="4" borderId="10" xfId="0" applyNumberFormat="1" applyFont="1" applyFill="1" applyBorder="1"/>
    <xf numFmtId="164" fontId="5" fillId="4" borderId="7" xfId="0" applyNumberFormat="1" applyFont="1" applyFill="1" applyBorder="1"/>
    <xf numFmtId="164" fontId="11" fillId="0" borderId="3" xfId="0" applyNumberFormat="1" applyFont="1" applyBorder="1"/>
    <xf numFmtId="0" fontId="12" fillId="0" borderId="6" xfId="0" applyFont="1" applyBorder="1"/>
    <xf numFmtId="0" fontId="11" fillId="0" borderId="8" xfId="0" applyFont="1" applyBorder="1"/>
    <xf numFmtId="0" fontId="12" fillId="0" borderId="10" xfId="0" applyFont="1" applyBorder="1"/>
    <xf numFmtId="164" fontId="11" fillId="0" borderId="8" xfId="0" applyNumberFormat="1" applyFont="1" applyBorder="1"/>
    <xf numFmtId="166" fontId="12" fillId="0" borderId="10" xfId="0" applyNumberFormat="1" applyFont="1" applyBorder="1"/>
    <xf numFmtId="0" fontId="12" fillId="0" borderId="1" xfId="0" applyFont="1" applyBorder="1"/>
    <xf numFmtId="166" fontId="12" fillId="0" borderId="1" xfId="0" applyNumberFormat="1" applyFont="1" applyBorder="1"/>
    <xf numFmtId="166" fontId="5" fillId="0" borderId="13" xfId="0" applyNumberFormat="1" applyFont="1" applyBorder="1"/>
    <xf numFmtId="0" fontId="11" fillId="0" borderId="9" xfId="0" applyFont="1" applyBorder="1"/>
    <xf numFmtId="164" fontId="11" fillId="0" borderId="9" xfId="0" applyNumberFormat="1" applyFont="1" applyBorder="1"/>
    <xf numFmtId="166" fontId="5" fillId="0" borderId="10" xfId="0" applyNumberFormat="1" applyFont="1" applyBorder="1"/>
    <xf numFmtId="166" fontId="11" fillId="3" borderId="1" xfId="0" applyNumberFormat="1" applyFont="1" applyFill="1" applyBorder="1"/>
    <xf numFmtId="166" fontId="11" fillId="3" borderId="12" xfId="0" applyNumberFormat="1" applyFont="1" applyFill="1" applyBorder="1"/>
    <xf numFmtId="9" fontId="5" fillId="0" borderId="0" xfId="0" applyNumberFormat="1" applyFont="1"/>
    <xf numFmtId="9" fontId="5" fillId="0" borderId="9" xfId="1" applyFont="1" applyFill="1" applyBorder="1"/>
    <xf numFmtId="9" fontId="5" fillId="0" borderId="1" xfId="1" applyFont="1" applyFill="1" applyBorder="1"/>
    <xf numFmtId="0" fontId="5" fillId="4" borderId="10" xfId="0" applyFont="1" applyFill="1" applyBorder="1"/>
    <xf numFmtId="166" fontId="5" fillId="0" borderId="3" xfId="0" applyNumberFormat="1" applyFont="1" applyBorder="1"/>
    <xf numFmtId="166" fontId="5" fillId="0" borderId="5" xfId="0" applyNumberFormat="1" applyFont="1" applyBorder="1"/>
    <xf numFmtId="166" fontId="5" fillId="0" borderId="8" xfId="0" applyNumberFormat="1" applyFont="1" applyBorder="1"/>
    <xf numFmtId="166" fontId="5" fillId="0" borderId="9" xfId="0" applyNumberFormat="1" applyFont="1" applyBorder="1"/>
    <xf numFmtId="165" fontId="5" fillId="0" borderId="1" xfId="1" applyNumberFormat="1" applyFont="1" applyBorder="1"/>
    <xf numFmtId="165" fontId="5" fillId="0" borderId="12" xfId="1" applyNumberFormat="1" applyFont="1" applyBorder="1"/>
    <xf numFmtId="166" fontId="12" fillId="0" borderId="7" xfId="0" applyNumberFormat="1" applyFont="1" applyBorder="1"/>
    <xf numFmtId="0" fontId="17" fillId="0" borderId="10" xfId="0" applyFont="1" applyBorder="1"/>
    <xf numFmtId="166" fontId="17" fillId="0" borderId="10" xfId="0" applyNumberFormat="1" applyFont="1" applyBorder="1"/>
    <xf numFmtId="166" fontId="17" fillId="0" borderId="7" xfId="0" applyNumberFormat="1" applyFont="1" applyBorder="1"/>
    <xf numFmtId="165" fontId="5" fillId="0" borderId="8" xfId="0" applyNumberFormat="1" applyFont="1" applyBorder="1"/>
    <xf numFmtId="165" fontId="5" fillId="0" borderId="9" xfId="0" applyNumberFormat="1" applyFont="1" applyBorder="1"/>
    <xf numFmtId="10" fontId="5" fillId="0" borderId="9" xfId="0" applyNumberFormat="1" applyFont="1" applyBorder="1"/>
    <xf numFmtId="10" fontId="5" fillId="0" borderId="8" xfId="0" applyNumberFormat="1" applyFont="1" applyBorder="1"/>
    <xf numFmtId="10" fontId="5" fillId="0" borderId="10" xfId="0" applyNumberFormat="1" applyFont="1" applyBorder="1"/>
    <xf numFmtId="165" fontId="5" fillId="0" borderId="7" xfId="0" applyNumberFormat="1" applyFont="1" applyBorder="1"/>
    <xf numFmtId="166" fontId="12" fillId="0" borderId="12" xfId="0" applyNumberFormat="1" applyFont="1" applyBorder="1"/>
    <xf numFmtId="165" fontId="5" fillId="0" borderId="10" xfId="0" applyNumberFormat="1" applyFont="1" applyBorder="1"/>
    <xf numFmtId="0" fontId="17" fillId="0" borderId="1" xfId="0" applyFont="1" applyBorder="1"/>
    <xf numFmtId="166" fontId="17" fillId="0" borderId="1" xfId="0" applyNumberFormat="1" applyFont="1" applyBorder="1"/>
    <xf numFmtId="0" fontId="0" fillId="0" borderId="13" xfId="0" applyBorder="1"/>
    <xf numFmtId="0" fontId="0" fillId="0" borderId="14" xfId="0" applyBorder="1"/>
    <xf numFmtId="166" fontId="5" fillId="0" borderId="1" xfId="0" applyNumberFormat="1" applyFont="1" applyBorder="1"/>
    <xf numFmtId="0" fontId="3" fillId="0" borderId="15" xfId="0" applyFont="1" applyBorder="1"/>
    <xf numFmtId="166" fontId="11" fillId="0" borderId="1" xfId="0" applyNumberFormat="1" applyFont="1" applyBorder="1"/>
    <xf numFmtId="0" fontId="5" fillId="0" borderId="12" xfId="0" applyFont="1" applyBorder="1"/>
    <xf numFmtId="9" fontId="5" fillId="0" borderId="0" xfId="1" applyFont="1" applyFill="1"/>
    <xf numFmtId="10" fontId="5" fillId="0" borderId="0" xfId="0" applyNumberFormat="1" applyFont="1"/>
    <xf numFmtId="10" fontId="5" fillId="0" borderId="0" xfId="1" applyNumberFormat="1" applyFont="1"/>
    <xf numFmtId="166" fontId="12" fillId="0" borderId="0" xfId="0" applyNumberFormat="1" applyFont="1"/>
    <xf numFmtId="166" fontId="11" fillId="0" borderId="0" xfId="0" applyNumberFormat="1" applyFont="1"/>
    <xf numFmtId="1" fontId="5" fillId="0" borderId="9" xfId="0" applyNumberFormat="1" applyFont="1" applyBorder="1"/>
    <xf numFmtId="0" fontId="11" fillId="4" borderId="1" xfId="0" applyFont="1" applyFill="1" applyBorder="1"/>
    <xf numFmtId="164" fontId="11" fillId="4" borderId="1" xfId="0" applyNumberFormat="1" applyFont="1" applyFill="1" applyBorder="1"/>
    <xf numFmtId="164" fontId="11" fillId="4" borderId="12" xfId="0" applyNumberFormat="1" applyFont="1" applyFill="1" applyBorder="1"/>
    <xf numFmtId="0" fontId="17" fillId="0" borderId="6" xfId="0" applyFont="1" applyBorder="1"/>
    <xf numFmtId="10" fontId="5" fillId="0" borderId="9" xfId="1" applyNumberFormat="1" applyFont="1" applyBorder="1"/>
    <xf numFmtId="0" fontId="17" fillId="0" borderId="11" xfId="0" applyFont="1" applyBorder="1"/>
    <xf numFmtId="166" fontId="12" fillId="0" borderId="11" xfId="0" applyNumberFormat="1" applyFont="1" applyBorder="1"/>
    <xf numFmtId="0" fontId="11" fillId="0" borderId="2" xfId="0" applyFont="1" applyBorder="1"/>
    <xf numFmtId="10" fontId="5" fillId="0" borderId="7" xfId="0" applyNumberFormat="1" applyFont="1" applyBorder="1"/>
    <xf numFmtId="166" fontId="11" fillId="0" borderId="8" xfId="0" applyNumberFormat="1" applyFont="1" applyBorder="1"/>
    <xf numFmtId="166" fontId="11" fillId="0" borderId="3" xfId="0" applyNumberFormat="1" applyFont="1" applyBorder="1"/>
    <xf numFmtId="0" fontId="15" fillId="2" borderId="11" xfId="0" applyFont="1" applyFill="1" applyBorder="1" applyAlignment="1">
      <alignment horizontal="left"/>
    </xf>
    <xf numFmtId="0" fontId="12" fillId="0" borderId="11" xfId="0" applyFont="1" applyBorder="1"/>
    <xf numFmtId="166" fontId="17" fillId="0" borderId="12" xfId="0" applyNumberFormat="1" applyFont="1" applyBorder="1"/>
    <xf numFmtId="9" fontId="5" fillId="0" borderId="10" xfId="0" applyNumberFormat="1" applyFont="1" applyBorder="1"/>
    <xf numFmtId="2" fontId="5" fillId="0" borderId="9" xfId="0" applyNumberFormat="1" applyFont="1" applyBorder="1"/>
    <xf numFmtId="10" fontId="5" fillId="0" borderId="8" xfId="1" applyNumberFormat="1" applyFont="1" applyBorder="1"/>
    <xf numFmtId="166" fontId="5" fillId="0" borderId="7" xfId="0" applyNumberFormat="1" applyFont="1" applyBorder="1"/>
    <xf numFmtId="166" fontId="11" fillId="0" borderId="9" xfId="0" applyNumberFormat="1" applyFont="1" applyBorder="1"/>
    <xf numFmtId="0" fontId="11" fillId="5" borderId="11" xfId="0" applyFont="1" applyFill="1" applyBorder="1"/>
    <xf numFmtId="164" fontId="11" fillId="5" borderId="1" xfId="0" applyNumberFormat="1" applyFont="1" applyFill="1" applyBorder="1"/>
    <xf numFmtId="0" fontId="11" fillId="5" borderId="9" xfId="0" applyFont="1" applyFill="1" applyBorder="1"/>
    <xf numFmtId="164" fontId="11" fillId="5" borderId="10" xfId="0" applyNumberFormat="1" applyFont="1" applyFill="1" applyBorder="1"/>
    <xf numFmtId="0" fontId="11" fillId="5" borderId="1" xfId="0" applyFont="1" applyFill="1" applyBorder="1"/>
    <xf numFmtId="2" fontId="11" fillId="5" borderId="1" xfId="0" applyNumberFormat="1" applyFont="1" applyFill="1" applyBorder="1"/>
    <xf numFmtId="0" fontId="19" fillId="0" borderId="0" xfId="0" applyFont="1"/>
    <xf numFmtId="0" fontId="1" fillId="0" borderId="0" xfId="0" applyFont="1"/>
    <xf numFmtId="0" fontId="20" fillId="0" borderId="0" xfId="0" applyFont="1"/>
    <xf numFmtId="0" fontId="21" fillId="0" borderId="0" xfId="0" applyFont="1"/>
    <xf numFmtId="0" fontId="5" fillId="6" borderId="8" xfId="0" applyFont="1" applyFill="1" applyBorder="1"/>
    <xf numFmtId="0" fontId="5" fillId="6" borderId="10" xfId="0" applyFont="1" applyFill="1" applyBorder="1"/>
    <xf numFmtId="9" fontId="5" fillId="6" borderId="8" xfId="0" applyNumberFormat="1" applyFont="1" applyFill="1" applyBorder="1"/>
    <xf numFmtId="9" fontId="5" fillId="6" borderId="10" xfId="0" applyNumberFormat="1" applyFont="1" applyFill="1" applyBorder="1"/>
    <xf numFmtId="0" fontId="5" fillId="6" borderId="9" xfId="0" applyFont="1" applyFill="1" applyBorder="1"/>
    <xf numFmtId="9" fontId="5" fillId="6" borderId="1" xfId="0" applyNumberFormat="1" applyFont="1" applyFill="1" applyBorder="1"/>
    <xf numFmtId="3" fontId="5" fillId="6" borderId="9" xfId="0" applyNumberFormat="1" applyFont="1" applyFill="1" applyBorder="1"/>
    <xf numFmtId="9" fontId="5" fillId="6" borderId="9" xfId="0" applyNumberFormat="1" applyFont="1" applyFill="1" applyBorder="1"/>
    <xf numFmtId="166" fontId="5" fillId="6" borderId="8" xfId="0" applyNumberFormat="1" applyFont="1" applyFill="1" applyBorder="1"/>
    <xf numFmtId="0" fontId="1" fillId="0" borderId="0" xfId="2" applyFont="1"/>
    <xf numFmtId="0" fontId="9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Normální" xfId="0" builtinId="0"/>
    <cellStyle name="normální_DM_2007_01_Iterace" xfId="2" xr:uid="{00000000-0005-0000-0000-000001000000}"/>
    <cellStyle name="Procenta" xfId="1" builtinId="5"/>
  </cellStyles>
  <dxfs count="0"/>
  <tableStyles count="0" defaultTableStyle="TableStyleMedium9" defaultPivotStyle="PivotStyleLight16"/>
  <colors>
    <mruColors>
      <color rgb="FFFFFF66"/>
      <color rgb="FFFFFF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showGridLines="0" tabSelected="1" workbookViewId="0">
      <selection sqref="A1:I1"/>
    </sheetView>
  </sheetViews>
  <sheetFormatPr defaultRowHeight="12.75" x14ac:dyDescent="0.2"/>
  <sheetData>
    <row r="1" spans="1:9" s="4" customFormat="1" x14ac:dyDescent="0.2">
      <c r="A1" s="135"/>
      <c r="B1" s="135"/>
      <c r="C1" s="135"/>
      <c r="D1" s="135"/>
      <c r="E1" s="135"/>
      <c r="F1" s="135"/>
      <c r="G1" s="135"/>
      <c r="H1" s="135"/>
      <c r="I1" s="135"/>
    </row>
    <row r="2" spans="1:9" s="4" customFormat="1" ht="21" customHeight="1" x14ac:dyDescent="0.25">
      <c r="A2" s="136" t="s">
        <v>51</v>
      </c>
      <c r="B2" s="136"/>
      <c r="C2" s="136"/>
      <c r="D2" s="136"/>
      <c r="E2" s="136"/>
      <c r="F2" s="136"/>
      <c r="G2" s="136"/>
      <c r="H2" s="136"/>
      <c r="I2" s="136"/>
    </row>
    <row r="3" spans="1:9" s="5" customFormat="1" ht="23.25" customHeight="1" x14ac:dyDescent="0.25">
      <c r="A3" s="137" t="s">
        <v>52</v>
      </c>
      <c r="B3" s="137"/>
      <c r="C3" s="137"/>
      <c r="D3" s="137"/>
      <c r="E3" s="137"/>
      <c r="F3" s="137"/>
      <c r="G3" s="137"/>
      <c r="H3" s="137"/>
      <c r="I3" s="137"/>
    </row>
    <row r="4" spans="1:9" s="4" customFormat="1" ht="15" customHeight="1" x14ac:dyDescent="0.2">
      <c r="A4" s="138" t="s">
        <v>124</v>
      </c>
      <c r="B4" s="138"/>
      <c r="C4" s="138"/>
      <c r="D4" s="138"/>
      <c r="E4" s="138"/>
      <c r="F4" s="138"/>
      <c r="G4" s="138"/>
      <c r="H4" s="138"/>
      <c r="I4" s="138"/>
    </row>
    <row r="5" spans="1:9" s="4" customFormat="1" ht="15.75" customHeight="1" x14ac:dyDescent="0.2">
      <c r="A5" s="138" t="s">
        <v>125</v>
      </c>
      <c r="B5" s="138"/>
      <c r="C5" s="138"/>
      <c r="D5" s="138"/>
      <c r="E5" s="138"/>
      <c r="F5" s="138"/>
      <c r="G5" s="138"/>
      <c r="H5" s="138"/>
      <c r="I5" s="138"/>
    </row>
    <row r="6" spans="1:9" s="4" customFormat="1" ht="21.75" customHeight="1" x14ac:dyDescent="0.2">
      <c r="A6" s="6"/>
      <c r="B6" s="6"/>
      <c r="C6" s="6"/>
      <c r="D6" s="6"/>
      <c r="E6" s="6"/>
      <c r="F6" s="6"/>
      <c r="G6" s="6"/>
      <c r="H6" s="6"/>
      <c r="I6" s="6"/>
    </row>
    <row r="7" spans="1:9" s="4" customFormat="1" ht="15" x14ac:dyDescent="0.25">
      <c r="A7" s="134" t="s">
        <v>53</v>
      </c>
      <c r="B7" s="134"/>
      <c r="C7" s="134"/>
      <c r="D7" s="134"/>
      <c r="E7" s="134"/>
      <c r="F7" s="134"/>
      <c r="G7" s="134"/>
      <c r="H7" s="134"/>
      <c r="I7" s="134"/>
    </row>
    <row r="8" spans="1:9" s="4" customFormat="1" ht="19.5" customHeight="1" x14ac:dyDescent="0.25">
      <c r="A8" s="133" t="s">
        <v>59</v>
      </c>
      <c r="B8" s="133"/>
      <c r="C8" s="133"/>
      <c r="D8" s="133"/>
      <c r="E8" s="133"/>
      <c r="F8" s="133"/>
      <c r="G8" s="133"/>
      <c r="H8" s="133"/>
      <c r="I8" s="133"/>
    </row>
    <row r="9" spans="1:9" s="4" customFormat="1" ht="19.5" customHeight="1" x14ac:dyDescent="0.25">
      <c r="A9" s="133" t="s">
        <v>60</v>
      </c>
      <c r="B9" s="133"/>
      <c r="C9" s="133"/>
      <c r="D9" s="133"/>
      <c r="E9" s="133"/>
      <c r="F9" s="133"/>
      <c r="G9" s="133"/>
      <c r="H9" s="133"/>
      <c r="I9" s="133"/>
    </row>
    <row r="10" spans="1:9" s="4" customFormat="1" x14ac:dyDescent="0.2">
      <c r="A10" s="6"/>
      <c r="B10" s="6"/>
      <c r="C10" s="6"/>
      <c r="D10" s="6"/>
      <c r="E10" s="6"/>
      <c r="F10" s="6"/>
      <c r="G10" s="6"/>
      <c r="H10" s="6"/>
      <c r="I10" s="6"/>
    </row>
    <row r="11" spans="1:9" s="4" customFormat="1" ht="15" x14ac:dyDescent="0.25">
      <c r="A11" s="134" t="s">
        <v>126</v>
      </c>
      <c r="B11" s="134"/>
      <c r="C11" s="134"/>
      <c r="D11" s="134"/>
      <c r="E11" s="134"/>
      <c r="F11" s="134"/>
      <c r="G11" s="134"/>
      <c r="H11" s="134"/>
      <c r="I11" s="134"/>
    </row>
    <row r="12" spans="1:9" ht="23.25" customHeight="1" x14ac:dyDescent="0.25">
      <c r="A12" s="134" t="s">
        <v>54</v>
      </c>
      <c r="B12" s="134"/>
      <c r="C12" s="134"/>
      <c r="D12" s="134"/>
      <c r="E12" s="134"/>
      <c r="F12" s="134"/>
      <c r="G12" s="134"/>
      <c r="H12" s="134"/>
      <c r="I12" s="134"/>
    </row>
    <row r="13" spans="1:9" s="4" customFormat="1" x14ac:dyDescent="0.2"/>
    <row r="14" spans="1:9" s="4" customFormat="1" x14ac:dyDescent="0.2">
      <c r="B14" s="4" t="s">
        <v>55</v>
      </c>
    </row>
    <row r="15" spans="1:9" s="4" customFormat="1" x14ac:dyDescent="0.2">
      <c r="B15" s="4" t="s">
        <v>56</v>
      </c>
    </row>
    <row r="16" spans="1:9" s="4" customFormat="1" x14ac:dyDescent="0.2">
      <c r="B16" s="132" t="s">
        <v>122</v>
      </c>
    </row>
    <row r="17" spans="2:2" s="4" customFormat="1" x14ac:dyDescent="0.2">
      <c r="B17" s="132" t="s">
        <v>123</v>
      </c>
    </row>
    <row r="18" spans="2:2" s="4" customFormat="1" x14ac:dyDescent="0.2"/>
    <row r="19" spans="2:2" s="4" customFormat="1" x14ac:dyDescent="0.2">
      <c r="B19" s="4" t="s">
        <v>57</v>
      </c>
    </row>
    <row r="20" spans="2:2" s="4" customFormat="1" x14ac:dyDescent="0.2">
      <c r="B20" s="4" t="s">
        <v>58</v>
      </c>
    </row>
    <row r="22" spans="2:2" ht="15" x14ac:dyDescent="0.25">
      <c r="B22" s="119" t="s">
        <v>117</v>
      </c>
    </row>
    <row r="23" spans="2:2" ht="15" x14ac:dyDescent="0.25">
      <c r="B23" s="119" t="s">
        <v>109</v>
      </c>
    </row>
    <row r="24" spans="2:2" ht="20.25" customHeight="1" x14ac:dyDescent="0.2">
      <c r="B24" s="1" t="s">
        <v>110</v>
      </c>
    </row>
    <row r="25" spans="2:2" x14ac:dyDescent="0.2">
      <c r="B25" s="120" t="s">
        <v>111</v>
      </c>
    </row>
    <row r="26" spans="2:2" ht="20.25" customHeight="1" x14ac:dyDescent="0.2">
      <c r="B26" s="1" t="s">
        <v>112</v>
      </c>
    </row>
    <row r="27" spans="2:2" x14ac:dyDescent="0.2">
      <c r="B27" s="120" t="s">
        <v>113</v>
      </c>
    </row>
    <row r="28" spans="2:2" x14ac:dyDescent="0.2">
      <c r="B28" s="120" t="s">
        <v>114</v>
      </c>
    </row>
    <row r="29" spans="2:2" x14ac:dyDescent="0.2">
      <c r="B29" s="120" t="s">
        <v>115</v>
      </c>
    </row>
    <row r="30" spans="2:2" ht="23.25" customHeight="1" x14ac:dyDescent="0.2">
      <c r="B30" s="121" t="s">
        <v>116</v>
      </c>
    </row>
  </sheetData>
  <mergeCells count="10">
    <mergeCell ref="A8:I8"/>
    <mergeCell ref="A9:I9"/>
    <mergeCell ref="A11:I11"/>
    <mergeCell ref="A12:I12"/>
    <mergeCell ref="A1:I1"/>
    <mergeCell ref="A2:I2"/>
    <mergeCell ref="A3:I3"/>
    <mergeCell ref="A4:I4"/>
    <mergeCell ref="A5:I5"/>
    <mergeCell ref="A7:I7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&amp;LMařík, M. a kol.: Metody oceňování podniku pro pokročilé
Ekopress 2023&amp;RPříklad: Vztah MKZ, DCF a EVA</oddHeader>
    <oddFooter xml:space="preserve">&amp;C&amp;A - str. &amp;P&amp;R©  Miloš Mařík, Pavla Maříková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showGridLines="0" workbookViewId="0"/>
  </sheetViews>
  <sheetFormatPr defaultRowHeight="12.75" x14ac:dyDescent="0.2"/>
  <cols>
    <col min="1" max="1" width="24.7109375" customWidth="1"/>
    <col min="2" max="3" width="10.7109375" customWidth="1"/>
  </cols>
  <sheetData>
    <row r="1" spans="1:8" ht="18.75" x14ac:dyDescent="0.3">
      <c r="A1" s="15" t="s">
        <v>127</v>
      </c>
    </row>
    <row r="2" spans="1:8" ht="15.75" x14ac:dyDescent="0.25">
      <c r="A2" s="122" t="s">
        <v>33</v>
      </c>
    </row>
    <row r="3" spans="1:8" ht="12" customHeight="1" x14ac:dyDescent="0.3">
      <c r="A3" s="7"/>
    </row>
    <row r="4" spans="1:8" ht="15.75" x14ac:dyDescent="0.25">
      <c r="A4" s="14" t="s">
        <v>65</v>
      </c>
    </row>
    <row r="5" spans="1:8" ht="15.75" x14ac:dyDescent="0.25">
      <c r="A5" s="16" t="s">
        <v>3</v>
      </c>
      <c r="B5" s="123">
        <v>600</v>
      </c>
      <c r="C5" s="3"/>
      <c r="D5" s="3"/>
      <c r="E5" s="3"/>
      <c r="F5" s="3"/>
      <c r="G5" s="3"/>
      <c r="H5" s="3"/>
    </row>
    <row r="6" spans="1:8" ht="15.75" x14ac:dyDescent="0.25">
      <c r="A6" s="17" t="s">
        <v>61</v>
      </c>
      <c r="B6" s="19">
        <f>B5</f>
        <v>600</v>
      </c>
      <c r="C6" s="3"/>
      <c r="D6" s="3"/>
      <c r="E6" s="3"/>
      <c r="F6" s="3"/>
      <c r="G6" s="3"/>
      <c r="H6" s="3"/>
    </row>
    <row r="7" spans="1:8" ht="15.75" x14ac:dyDescent="0.25">
      <c r="A7" s="18" t="s">
        <v>62</v>
      </c>
      <c r="B7" s="124">
        <v>200</v>
      </c>
      <c r="C7" s="3"/>
      <c r="D7" s="3"/>
      <c r="E7" s="3"/>
      <c r="F7" s="3"/>
      <c r="G7" s="3"/>
      <c r="H7" s="3"/>
    </row>
    <row r="8" spans="1:8" ht="15.75" x14ac:dyDescent="0.25">
      <c r="A8" s="16" t="s">
        <v>63</v>
      </c>
      <c r="B8" s="125">
        <v>0.12</v>
      </c>
      <c r="C8" s="3"/>
      <c r="D8" s="3"/>
      <c r="E8" s="3"/>
      <c r="F8" s="3"/>
      <c r="G8" s="3"/>
      <c r="H8" s="3"/>
    </row>
    <row r="9" spans="1:8" ht="15.75" x14ac:dyDescent="0.25">
      <c r="A9" s="18" t="s">
        <v>64</v>
      </c>
      <c r="B9" s="126">
        <v>0.1</v>
      </c>
      <c r="C9" s="3"/>
      <c r="D9" s="3"/>
      <c r="E9" s="3"/>
      <c r="F9" s="3"/>
      <c r="G9" s="3"/>
      <c r="H9" s="3"/>
    </row>
    <row r="10" spans="1:8" ht="15.75" x14ac:dyDescent="0.25">
      <c r="A10" s="17" t="s">
        <v>37</v>
      </c>
      <c r="B10" s="127">
        <v>220</v>
      </c>
      <c r="C10" s="3"/>
      <c r="D10" s="3"/>
      <c r="E10" s="3"/>
      <c r="F10" s="3"/>
      <c r="G10" s="3"/>
      <c r="H10" s="3"/>
    </row>
    <row r="11" spans="1:8" ht="15.75" x14ac:dyDescent="0.25">
      <c r="A11" s="20" t="s">
        <v>36</v>
      </c>
      <c r="B11" s="128">
        <v>0.2</v>
      </c>
      <c r="C11" s="3"/>
      <c r="D11" s="3"/>
      <c r="E11" s="3"/>
      <c r="F11" s="3"/>
      <c r="G11" s="3"/>
      <c r="H11" s="3"/>
    </row>
    <row r="12" spans="1:8" ht="15.75" x14ac:dyDescent="0.25">
      <c r="A12" s="3"/>
      <c r="B12" s="3"/>
      <c r="C12" s="3"/>
      <c r="D12" s="3"/>
      <c r="E12" s="3"/>
      <c r="F12" s="3"/>
      <c r="G12" s="3"/>
      <c r="H12" s="3"/>
    </row>
    <row r="13" spans="1:8" ht="15.75" x14ac:dyDescent="0.25">
      <c r="A13" s="14" t="s">
        <v>5</v>
      </c>
      <c r="B13" s="3"/>
      <c r="C13" s="3"/>
      <c r="D13" s="3"/>
      <c r="E13" s="3"/>
      <c r="F13" s="3"/>
      <c r="G13" s="3"/>
      <c r="H13" s="3"/>
    </row>
    <row r="14" spans="1:8" ht="15.75" x14ac:dyDescent="0.25">
      <c r="A14" s="21" t="s">
        <v>48</v>
      </c>
      <c r="B14" s="22">
        <v>1</v>
      </c>
      <c r="C14" s="22" t="s">
        <v>66</v>
      </c>
      <c r="D14" s="3"/>
      <c r="E14" s="3"/>
      <c r="F14" s="3"/>
      <c r="G14" s="3"/>
      <c r="H14" s="3"/>
    </row>
    <row r="15" spans="1:8" ht="15.75" x14ac:dyDescent="0.25">
      <c r="A15" s="25" t="s">
        <v>6</v>
      </c>
      <c r="B15" s="26">
        <f>B6+B7</f>
        <v>800</v>
      </c>
      <c r="C15" s="26">
        <f>$B$6+C17</f>
        <v>625</v>
      </c>
      <c r="D15" s="9"/>
      <c r="E15" s="3"/>
      <c r="F15" s="3"/>
      <c r="G15" s="3"/>
      <c r="H15" s="3"/>
    </row>
    <row r="16" spans="1:8" ht="15.75" x14ac:dyDescent="0.25">
      <c r="A16" s="27" t="s">
        <v>34</v>
      </c>
      <c r="B16" s="28">
        <f>$B$5</f>
        <v>600</v>
      </c>
      <c r="C16" s="28">
        <f>$B$5</f>
        <v>600</v>
      </c>
      <c r="D16" s="9"/>
      <c r="E16" s="3"/>
      <c r="G16" s="3"/>
      <c r="H16" s="3"/>
    </row>
    <row r="17" spans="1:8" ht="15.75" x14ac:dyDescent="0.25">
      <c r="A17" s="29" t="s">
        <v>35</v>
      </c>
      <c r="B17" s="29">
        <v>0</v>
      </c>
      <c r="C17" s="30">
        <f>B7/8</f>
        <v>25</v>
      </c>
      <c r="D17" s="3"/>
      <c r="E17" s="3"/>
      <c r="F17" s="3"/>
      <c r="G17" s="3"/>
      <c r="H17" s="3"/>
    </row>
    <row r="18" spans="1:8" ht="15.75" x14ac:dyDescent="0.25">
      <c r="A18" s="19" t="s">
        <v>7</v>
      </c>
      <c r="B18" s="24">
        <f>B15-B16-B17</f>
        <v>200</v>
      </c>
      <c r="C18" s="24">
        <f>C15-C16-C17</f>
        <v>0</v>
      </c>
      <c r="D18" s="9"/>
      <c r="E18" s="3"/>
      <c r="F18" s="3"/>
      <c r="G18" s="3"/>
      <c r="H18" s="3"/>
    </row>
    <row r="19" spans="1:8" ht="15.75" x14ac:dyDescent="0.25">
      <c r="A19" s="25" t="s">
        <v>17</v>
      </c>
      <c r="B19" s="26">
        <f>B18</f>
        <v>200</v>
      </c>
      <c r="C19" s="26">
        <f>B19+C18</f>
        <v>200</v>
      </c>
      <c r="D19" s="9"/>
      <c r="E19" s="3"/>
      <c r="F19" s="3"/>
      <c r="G19" s="3"/>
      <c r="H19" s="3"/>
    </row>
    <row r="20" spans="1:8" ht="15.75" x14ac:dyDescent="0.25">
      <c r="A20" s="31" t="s">
        <v>8</v>
      </c>
      <c r="B20" s="32">
        <v>0</v>
      </c>
      <c r="C20" s="32">
        <f>C19*$B$9</f>
        <v>20</v>
      </c>
      <c r="D20" s="10"/>
      <c r="E20" s="3"/>
      <c r="G20" s="3"/>
      <c r="H20" s="3"/>
    </row>
    <row r="21" spans="1:8" ht="15.75" x14ac:dyDescent="0.25">
      <c r="A21" s="3"/>
      <c r="B21" s="9"/>
      <c r="C21" s="9"/>
      <c r="D21" s="9"/>
      <c r="E21" s="3"/>
      <c r="F21" s="3"/>
      <c r="G21" s="3"/>
      <c r="H21" s="3"/>
    </row>
    <row r="22" spans="1:8" ht="15.75" x14ac:dyDescent="0.25">
      <c r="A22" s="14" t="s">
        <v>67</v>
      </c>
      <c r="B22" s="9"/>
      <c r="C22" s="9"/>
      <c r="D22" s="9"/>
      <c r="E22" s="3"/>
      <c r="F22" s="3"/>
      <c r="G22" s="3"/>
      <c r="H22" s="3"/>
    </row>
    <row r="23" spans="1:8" ht="15.75" x14ac:dyDescent="0.25">
      <c r="A23" s="21" t="s">
        <v>48</v>
      </c>
      <c r="B23" s="22">
        <v>1</v>
      </c>
      <c r="C23" s="22" t="s">
        <v>66</v>
      </c>
      <c r="D23" s="9"/>
      <c r="E23" s="3"/>
      <c r="F23" s="3"/>
      <c r="G23" s="3"/>
      <c r="H23" s="3"/>
    </row>
    <row r="24" spans="1:8" ht="15.75" x14ac:dyDescent="0.25">
      <c r="A24" s="8" t="s">
        <v>2</v>
      </c>
      <c r="B24" s="3"/>
      <c r="C24" s="3"/>
      <c r="D24" s="3"/>
      <c r="E24" s="3"/>
      <c r="F24" s="3"/>
      <c r="G24" s="3"/>
      <c r="H24" s="3"/>
    </row>
    <row r="25" spans="1:8" ht="15.75" x14ac:dyDescent="0.25">
      <c r="A25" s="16" t="s">
        <v>38</v>
      </c>
      <c r="B25" s="28">
        <f>B10</f>
        <v>220</v>
      </c>
      <c r="C25" s="33">
        <f>B25+B8*B7</f>
        <v>244</v>
      </c>
      <c r="D25" s="9"/>
      <c r="E25" s="3"/>
      <c r="F25" s="3"/>
      <c r="G25" s="3"/>
      <c r="H25" s="3"/>
    </row>
    <row r="26" spans="1:8" ht="15.75" x14ac:dyDescent="0.25">
      <c r="A26" s="17" t="s">
        <v>3</v>
      </c>
      <c r="B26" s="24">
        <f>B16+B17</f>
        <v>600</v>
      </c>
      <c r="C26" s="34">
        <f>C16+C17</f>
        <v>625</v>
      </c>
      <c r="D26" s="9"/>
      <c r="E26" s="3"/>
      <c r="F26" s="3"/>
      <c r="G26" s="3"/>
      <c r="H26" s="3"/>
    </row>
    <row r="27" spans="1:8" ht="15.75" x14ac:dyDescent="0.25">
      <c r="A27" s="17" t="s">
        <v>18</v>
      </c>
      <c r="B27" s="24">
        <f>B18</f>
        <v>200</v>
      </c>
      <c r="C27" s="34">
        <f>C18</f>
        <v>0</v>
      </c>
      <c r="D27" s="9"/>
      <c r="E27" s="3"/>
      <c r="F27" s="3"/>
      <c r="G27" s="3"/>
      <c r="H27" s="3"/>
    </row>
    <row r="28" spans="1:8" ht="15.75" x14ac:dyDescent="0.25">
      <c r="A28" s="40" t="s">
        <v>9</v>
      </c>
      <c r="B28" s="56">
        <f>SUM(B25:B27)</f>
        <v>1020</v>
      </c>
      <c r="C28" s="57">
        <f>SUM(C25:C27)</f>
        <v>869</v>
      </c>
      <c r="D28" s="10"/>
      <c r="E28" s="3"/>
      <c r="F28" s="3"/>
      <c r="G28" s="3"/>
      <c r="H28" s="3"/>
    </row>
    <row r="29" spans="1:8" ht="15.75" x14ac:dyDescent="0.25">
      <c r="A29" s="8" t="s">
        <v>10</v>
      </c>
      <c r="B29" s="9"/>
      <c r="C29" s="9"/>
      <c r="D29" s="9"/>
      <c r="E29" s="3"/>
      <c r="F29" s="3"/>
      <c r="G29" s="3"/>
      <c r="H29" s="3"/>
    </row>
    <row r="30" spans="1:8" ht="15.75" x14ac:dyDescent="0.25">
      <c r="A30" s="16" t="s">
        <v>4</v>
      </c>
      <c r="B30" s="28">
        <f>-B15</f>
        <v>-800</v>
      </c>
      <c r="C30" s="33">
        <f>-C15</f>
        <v>-625</v>
      </c>
      <c r="D30" s="9"/>
      <c r="E30" s="3"/>
      <c r="F30" s="3"/>
      <c r="G30" s="3"/>
      <c r="H30" s="3"/>
    </row>
    <row r="31" spans="1:8" ht="15.75" x14ac:dyDescent="0.25">
      <c r="A31" s="17" t="s">
        <v>68</v>
      </c>
      <c r="B31" s="24">
        <f>-B20</f>
        <v>0</v>
      </c>
      <c r="C31" s="34">
        <f>-C20</f>
        <v>-20</v>
      </c>
      <c r="D31" s="9"/>
      <c r="E31" s="3"/>
      <c r="F31" s="3"/>
      <c r="G31" s="3"/>
      <c r="H31" s="3"/>
    </row>
    <row r="32" spans="1:8" ht="15.75" x14ac:dyDescent="0.25">
      <c r="A32" s="41" t="s">
        <v>77</v>
      </c>
      <c r="B32" s="42">
        <f>-(B25-B20)</f>
        <v>-220</v>
      </c>
      <c r="C32" s="43">
        <f>-(C25-C20)</f>
        <v>-224</v>
      </c>
      <c r="D32" s="9"/>
      <c r="E32" s="3"/>
      <c r="F32" s="3"/>
      <c r="G32" s="3"/>
      <c r="H32" s="3"/>
    </row>
    <row r="33" spans="1:8" ht="15.75" x14ac:dyDescent="0.25">
      <c r="A33" s="40" t="s">
        <v>11</v>
      </c>
      <c r="B33" s="56">
        <f>SUM(B30:B32)</f>
        <v>-1020</v>
      </c>
      <c r="C33" s="57">
        <f>SUM(C30:C32)</f>
        <v>-869</v>
      </c>
      <c r="D33" s="10"/>
      <c r="E33" s="3"/>
      <c r="F33" s="3"/>
      <c r="G33" s="3"/>
      <c r="H33" s="3"/>
    </row>
    <row r="34" spans="1:8" ht="15.75" x14ac:dyDescent="0.25">
      <c r="A34" s="8"/>
      <c r="B34" s="10"/>
      <c r="C34" s="10"/>
      <c r="D34" s="10"/>
      <c r="E34" s="3"/>
      <c r="F34" s="3"/>
      <c r="G34" s="3"/>
      <c r="H34" s="3"/>
    </row>
    <row r="35" spans="1:8" ht="15.75" x14ac:dyDescent="0.25">
      <c r="A35" s="14" t="s">
        <v>69</v>
      </c>
      <c r="B35" s="10"/>
      <c r="C35" s="10"/>
      <c r="D35" s="10"/>
      <c r="E35" s="3"/>
      <c r="F35" s="3"/>
      <c r="G35" s="3"/>
      <c r="H35" s="3"/>
    </row>
    <row r="36" spans="1:8" ht="15.75" x14ac:dyDescent="0.25">
      <c r="A36" s="21" t="s">
        <v>48</v>
      </c>
      <c r="B36" s="22">
        <v>1</v>
      </c>
      <c r="C36" s="22" t="s">
        <v>66</v>
      </c>
      <c r="D36" s="10"/>
      <c r="E36" s="3"/>
      <c r="F36" s="3"/>
      <c r="G36" s="3"/>
      <c r="H36" s="3"/>
    </row>
    <row r="37" spans="1:8" ht="15.75" x14ac:dyDescent="0.25">
      <c r="A37" s="46" t="s">
        <v>77</v>
      </c>
      <c r="B37" s="48">
        <f>-B32</f>
        <v>220</v>
      </c>
      <c r="C37" s="44">
        <f>-C32</f>
        <v>224</v>
      </c>
      <c r="D37" s="10"/>
      <c r="E37" s="3"/>
      <c r="F37" s="3"/>
      <c r="G37" s="3"/>
      <c r="H37" s="3"/>
    </row>
    <row r="38" spans="1:8" s="2" customFormat="1" ht="15.75" x14ac:dyDescent="0.25">
      <c r="A38" s="19" t="s">
        <v>14</v>
      </c>
      <c r="B38" s="24">
        <f>B37/(1+B9)</f>
        <v>199.99999999999997</v>
      </c>
      <c r="C38" s="55">
        <f>C37/B9/(1+B9)</f>
        <v>2036.3636363636363</v>
      </c>
      <c r="D38" s="9"/>
      <c r="E38" s="3"/>
      <c r="F38" s="3"/>
      <c r="G38" s="3"/>
      <c r="H38" s="3"/>
    </row>
    <row r="39" spans="1:8" ht="15.75" x14ac:dyDescent="0.25">
      <c r="A39" s="50" t="s">
        <v>70</v>
      </c>
      <c r="B39" s="51">
        <f>B38+C38</f>
        <v>2236.363636363636</v>
      </c>
      <c r="C39" s="52"/>
      <c r="D39" s="9"/>
      <c r="E39" s="3"/>
      <c r="F39" s="3"/>
      <c r="G39" s="3"/>
      <c r="H39" s="3"/>
    </row>
    <row r="40" spans="1:8" ht="15.75" x14ac:dyDescent="0.25">
      <c r="A40" s="11"/>
      <c r="B40" s="13"/>
      <c r="C40" s="9"/>
      <c r="D40" s="9"/>
      <c r="E40" s="3"/>
      <c r="F40" s="3"/>
      <c r="G40" s="3"/>
      <c r="H40" s="3"/>
    </row>
    <row r="41" spans="1:8" ht="15.75" x14ac:dyDescent="0.25">
      <c r="A41" s="14" t="s">
        <v>71</v>
      </c>
      <c r="B41" s="9"/>
      <c r="C41" s="9"/>
      <c r="D41" s="9"/>
      <c r="E41" s="3"/>
      <c r="F41" s="3"/>
      <c r="G41" s="3"/>
      <c r="H41" s="3"/>
    </row>
    <row r="42" spans="1:8" ht="15.75" x14ac:dyDescent="0.25">
      <c r="A42" s="21" t="s">
        <v>48</v>
      </c>
      <c r="B42" s="22">
        <v>1</v>
      </c>
      <c r="C42" s="23" t="s">
        <v>66</v>
      </c>
      <c r="D42" s="9"/>
      <c r="E42" s="3"/>
      <c r="F42" s="3"/>
      <c r="G42" s="3"/>
      <c r="H42" s="3"/>
    </row>
    <row r="43" spans="1:8" ht="15.75" x14ac:dyDescent="0.25">
      <c r="A43" s="27" t="s">
        <v>37</v>
      </c>
      <c r="B43" s="28">
        <f>B25</f>
        <v>220</v>
      </c>
      <c r="C43" s="33">
        <f>C25</f>
        <v>244</v>
      </c>
      <c r="D43" s="9"/>
      <c r="E43" s="3"/>
      <c r="F43" s="3"/>
      <c r="G43" s="3"/>
      <c r="H43" s="3"/>
    </row>
    <row r="44" spans="1:8" ht="15.75" x14ac:dyDescent="0.25">
      <c r="A44" s="19" t="s">
        <v>3</v>
      </c>
      <c r="B44" s="24">
        <f>B16+B17</f>
        <v>600</v>
      </c>
      <c r="C44" s="34">
        <f>C16+C17</f>
        <v>625</v>
      </c>
      <c r="D44" s="9"/>
      <c r="E44" s="3"/>
      <c r="F44" s="3"/>
      <c r="G44" s="3"/>
      <c r="H44" s="3"/>
    </row>
    <row r="45" spans="1:8" ht="15.75" x14ac:dyDescent="0.25">
      <c r="A45" s="29" t="s">
        <v>72</v>
      </c>
      <c r="B45" s="39">
        <f>-B15</f>
        <v>-800</v>
      </c>
      <c r="C45" s="38">
        <f>-C15</f>
        <v>-625</v>
      </c>
      <c r="D45" s="9"/>
      <c r="E45" s="3"/>
      <c r="F45" s="3"/>
      <c r="G45" s="3"/>
      <c r="H45" s="3"/>
    </row>
    <row r="46" spans="1:8" ht="15.75" x14ac:dyDescent="0.25">
      <c r="A46" s="53" t="s">
        <v>16</v>
      </c>
      <c r="B46" s="54">
        <f>SUM(B43:B45)</f>
        <v>20</v>
      </c>
      <c r="C46" s="48">
        <f>SUM(C43:C45)</f>
        <v>244</v>
      </c>
      <c r="D46" s="9"/>
      <c r="E46" s="3"/>
      <c r="F46" s="3"/>
      <c r="G46" s="3"/>
      <c r="H46" s="3"/>
    </row>
    <row r="47" spans="1:8" ht="15.75" x14ac:dyDescent="0.25">
      <c r="A47" s="19" t="s">
        <v>12</v>
      </c>
      <c r="B47" s="24">
        <f>B46/(1+$B$9)^B14</f>
        <v>18.18181818181818</v>
      </c>
      <c r="C47" s="55">
        <f>C46/B9/(1+B9)</f>
        <v>2218.181818181818</v>
      </c>
      <c r="D47" s="9"/>
      <c r="E47" s="3"/>
      <c r="F47" s="3"/>
      <c r="G47" s="3"/>
      <c r="H47" s="3"/>
    </row>
    <row r="48" spans="1:8" ht="15.75" x14ac:dyDescent="0.25">
      <c r="A48" s="50" t="s">
        <v>70</v>
      </c>
      <c r="B48" s="51">
        <f>SUM(B47:C47)</f>
        <v>2236.363636363636</v>
      </c>
      <c r="C48" s="9"/>
      <c r="D48" s="9"/>
      <c r="E48" s="3"/>
      <c r="F48" s="3"/>
      <c r="G48" s="3"/>
      <c r="H48" s="3"/>
    </row>
    <row r="49" spans="1:8" ht="15.75" x14ac:dyDescent="0.25">
      <c r="A49" s="3"/>
      <c r="B49" s="3"/>
      <c r="C49" s="3"/>
      <c r="D49" s="3"/>
      <c r="E49" s="3"/>
      <c r="F49" s="3"/>
      <c r="G49" s="3"/>
      <c r="H49" s="3"/>
    </row>
    <row r="50" spans="1:8" ht="15.75" x14ac:dyDescent="0.25">
      <c r="A50" s="14" t="s">
        <v>85</v>
      </c>
    </row>
    <row r="51" spans="1:8" ht="15.75" x14ac:dyDescent="0.25">
      <c r="A51" s="16" t="s">
        <v>86</v>
      </c>
      <c r="B51" s="82"/>
      <c r="C51" s="64">
        <f>B25/B9</f>
        <v>2200</v>
      </c>
    </row>
    <row r="52" spans="1:8" ht="15.75" x14ac:dyDescent="0.25">
      <c r="A52" s="18" t="s">
        <v>87</v>
      </c>
      <c r="B52" s="83"/>
      <c r="C52" s="55">
        <f>(-B7/(1+B9)+B7*B8/B9/(1+B9))</f>
        <v>36.363636363636346</v>
      </c>
    </row>
    <row r="53" spans="1:8" ht="15.75" x14ac:dyDescent="0.25">
      <c r="A53" s="35" t="s">
        <v>13</v>
      </c>
      <c r="B53" s="85"/>
      <c r="C53" s="86">
        <f>C51+C52</f>
        <v>2236.3636363636365</v>
      </c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&amp;LMařík, M. a kol.: Metody oceňování podniku pro pokročilé
Ekopress 2023&amp;RPříklad: Vztah MKZ, DCF a EVA</oddHeader>
    <oddFooter xml:space="preserve">&amp;C&amp;A - str. &amp;P&amp;R©  Miloš Mařík, Pavla Maříková </oddFooter>
  </headerFooter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4"/>
  <sheetViews>
    <sheetView showGridLines="0" workbookViewId="0"/>
  </sheetViews>
  <sheetFormatPr defaultRowHeight="15.75" x14ac:dyDescent="0.25"/>
  <cols>
    <col min="1" max="1" width="32.7109375" style="3" customWidth="1"/>
    <col min="2" max="3" width="10.28515625" style="3" bestFit="1" customWidth="1"/>
    <col min="4" max="6" width="9.140625" style="3"/>
    <col min="7" max="7" width="9.28515625" style="3" bestFit="1" customWidth="1"/>
    <col min="8" max="16384" width="9.140625" style="3"/>
  </cols>
  <sheetData>
    <row r="1" spans="1:3" ht="18.75" x14ac:dyDescent="0.3">
      <c r="A1" s="15" t="s">
        <v>128</v>
      </c>
    </row>
    <row r="2" spans="1:3" x14ac:dyDescent="0.25">
      <c r="A2" s="122" t="s">
        <v>22</v>
      </c>
    </row>
    <row r="3" spans="1:3" ht="12" customHeight="1" x14ac:dyDescent="0.3">
      <c r="A3" s="15"/>
    </row>
    <row r="4" spans="1:3" customFormat="1" x14ac:dyDescent="0.25">
      <c r="A4" s="14" t="s">
        <v>65</v>
      </c>
    </row>
    <row r="5" spans="1:3" x14ac:dyDescent="0.25">
      <c r="A5" s="27" t="s">
        <v>3</v>
      </c>
      <c r="B5" s="27">
        <f>'Část 1 '!B5</f>
        <v>600</v>
      </c>
    </row>
    <row r="6" spans="1:3" x14ac:dyDescent="0.25">
      <c r="A6" s="19" t="s">
        <v>61</v>
      </c>
      <c r="B6" s="19">
        <f>B5</f>
        <v>600</v>
      </c>
    </row>
    <row r="7" spans="1:3" x14ac:dyDescent="0.25">
      <c r="A7" s="29" t="s">
        <v>62</v>
      </c>
      <c r="B7" s="29">
        <f>'Část 1 '!B7</f>
        <v>200</v>
      </c>
    </row>
    <row r="8" spans="1:3" x14ac:dyDescent="0.25">
      <c r="A8" s="25" t="s">
        <v>63</v>
      </c>
      <c r="B8" s="60">
        <f>'Část 1 '!B8</f>
        <v>0.12</v>
      </c>
    </row>
    <row r="9" spans="1:3" x14ac:dyDescent="0.25">
      <c r="A9" s="20" t="s">
        <v>37</v>
      </c>
      <c r="B9" s="25">
        <f>'Část 1 '!B10</f>
        <v>220</v>
      </c>
    </row>
    <row r="10" spans="1:3" x14ac:dyDescent="0.25">
      <c r="A10" s="19" t="s">
        <v>19</v>
      </c>
      <c r="B10" s="129">
        <v>1000</v>
      </c>
    </row>
    <row r="11" spans="1:3" x14ac:dyDescent="0.25">
      <c r="A11" s="19" t="s">
        <v>74</v>
      </c>
      <c r="B11" s="130">
        <v>0.08</v>
      </c>
    </row>
    <row r="12" spans="1:3" x14ac:dyDescent="0.25">
      <c r="A12" s="19" t="s">
        <v>73</v>
      </c>
      <c r="B12" s="59">
        <f>'Část 1 '!B9</f>
        <v>0.1</v>
      </c>
    </row>
    <row r="13" spans="1:3" x14ac:dyDescent="0.25">
      <c r="A13" s="25" t="s">
        <v>39</v>
      </c>
      <c r="B13" s="60">
        <f>'Část 1 '!B11</f>
        <v>0.2</v>
      </c>
    </row>
    <row r="14" spans="1:3" ht="12.75" customHeight="1" x14ac:dyDescent="0.25">
      <c r="B14" s="58"/>
    </row>
    <row r="15" spans="1:3" x14ac:dyDescent="0.25">
      <c r="A15" s="14" t="s">
        <v>5</v>
      </c>
    </row>
    <row r="16" spans="1:3" x14ac:dyDescent="0.25">
      <c r="A16" s="21" t="s">
        <v>48</v>
      </c>
      <c r="B16" s="22">
        <v>1</v>
      </c>
      <c r="C16" s="22" t="s">
        <v>66</v>
      </c>
    </row>
    <row r="17" spans="1:4" x14ac:dyDescent="0.25">
      <c r="A17" s="25" t="s">
        <v>6</v>
      </c>
      <c r="B17" s="26">
        <f>B6+B7</f>
        <v>800</v>
      </c>
      <c r="C17" s="26">
        <f>C18+C19</f>
        <v>625</v>
      </c>
      <c r="D17" s="9"/>
    </row>
    <row r="18" spans="1:4" x14ac:dyDescent="0.25">
      <c r="A18" s="27" t="s">
        <v>34</v>
      </c>
      <c r="B18" s="28">
        <f>$B$5</f>
        <v>600</v>
      </c>
      <c r="C18" s="28">
        <f>$B$5</f>
        <v>600</v>
      </c>
      <c r="D18" s="9"/>
    </row>
    <row r="19" spans="1:4" x14ac:dyDescent="0.25">
      <c r="A19" s="29" t="s">
        <v>35</v>
      </c>
      <c r="B19" s="29">
        <v>0</v>
      </c>
      <c r="C19" s="30">
        <f>B7/8</f>
        <v>25</v>
      </c>
    </row>
    <row r="20" spans="1:4" x14ac:dyDescent="0.25">
      <c r="A20" s="19" t="s">
        <v>7</v>
      </c>
      <c r="B20" s="24">
        <f>B17-B18-B19</f>
        <v>200</v>
      </c>
      <c r="C20" s="24">
        <f>C17-C18-C19</f>
        <v>0</v>
      </c>
      <c r="D20" s="9"/>
    </row>
    <row r="21" spans="1:4" x14ac:dyDescent="0.25">
      <c r="A21" s="25" t="s">
        <v>120</v>
      </c>
      <c r="B21" s="26">
        <f>B20</f>
        <v>200</v>
      </c>
      <c r="C21" s="26">
        <f>B21+C20</f>
        <v>200</v>
      </c>
      <c r="D21" s="9"/>
    </row>
    <row r="22" spans="1:4" x14ac:dyDescent="0.25">
      <c r="A22" s="31" t="s">
        <v>8</v>
      </c>
      <c r="B22" s="32">
        <v>0</v>
      </c>
      <c r="C22" s="32">
        <f>B21*$B$11</f>
        <v>16</v>
      </c>
      <c r="D22" s="10"/>
    </row>
    <row r="23" spans="1:4" ht="13.5" customHeight="1" x14ac:dyDescent="0.25"/>
    <row r="24" spans="1:4" x14ac:dyDescent="0.25">
      <c r="A24" s="14" t="s">
        <v>67</v>
      </c>
    </row>
    <row r="25" spans="1:4" x14ac:dyDescent="0.25">
      <c r="A25" s="21" t="s">
        <v>48</v>
      </c>
      <c r="B25" s="22">
        <v>1</v>
      </c>
      <c r="C25" s="22" t="s">
        <v>66</v>
      </c>
    </row>
    <row r="26" spans="1:4" x14ac:dyDescent="0.25">
      <c r="A26" s="8" t="s">
        <v>2</v>
      </c>
    </row>
    <row r="27" spans="1:4" x14ac:dyDescent="0.25">
      <c r="A27" s="16" t="s">
        <v>37</v>
      </c>
      <c r="B27" s="28">
        <f>B9</f>
        <v>220</v>
      </c>
      <c r="C27" s="33">
        <f>B27+B8*B7</f>
        <v>244</v>
      </c>
      <c r="D27" s="9"/>
    </row>
    <row r="28" spans="1:4" x14ac:dyDescent="0.25">
      <c r="A28" s="17" t="s">
        <v>3</v>
      </c>
      <c r="B28" s="24">
        <f>B18+B19</f>
        <v>600</v>
      </c>
      <c r="C28" s="34">
        <f>C18+C19</f>
        <v>625</v>
      </c>
      <c r="D28" s="9"/>
    </row>
    <row r="29" spans="1:4" x14ac:dyDescent="0.25">
      <c r="A29" s="17" t="s">
        <v>18</v>
      </c>
      <c r="B29" s="24">
        <f>B20</f>
        <v>200</v>
      </c>
      <c r="C29" s="34">
        <f>C20</f>
        <v>0</v>
      </c>
      <c r="D29" s="9"/>
    </row>
    <row r="30" spans="1:4" x14ac:dyDescent="0.25">
      <c r="A30" s="40" t="s">
        <v>9</v>
      </c>
      <c r="B30" s="56">
        <f>SUM(B27:B29)</f>
        <v>1020</v>
      </c>
      <c r="C30" s="57">
        <f>SUM(C27:C29)</f>
        <v>869</v>
      </c>
      <c r="D30" s="10"/>
    </row>
    <row r="31" spans="1:4" x14ac:dyDescent="0.25">
      <c r="A31" s="8" t="s">
        <v>10</v>
      </c>
      <c r="B31" s="9"/>
      <c r="C31" s="9"/>
      <c r="D31" s="9"/>
    </row>
    <row r="32" spans="1:4" x14ac:dyDescent="0.25">
      <c r="A32" s="27" t="s">
        <v>4</v>
      </c>
      <c r="B32" s="28">
        <f>-B17</f>
        <v>-800</v>
      </c>
      <c r="C32" s="33">
        <f>-C17</f>
        <v>-625</v>
      </c>
      <c r="D32" s="9"/>
    </row>
    <row r="33" spans="1:4" x14ac:dyDescent="0.25">
      <c r="A33" s="19" t="s">
        <v>75</v>
      </c>
      <c r="B33" s="24">
        <f>-$B$11*$B$10</f>
        <v>-80</v>
      </c>
      <c r="C33" s="34">
        <f>-$B$11*$B$10</f>
        <v>-80</v>
      </c>
      <c r="D33" s="9"/>
    </row>
    <row r="34" spans="1:4" x14ac:dyDescent="0.25">
      <c r="A34" s="19" t="s">
        <v>76</v>
      </c>
      <c r="B34" s="24">
        <f>-B22</f>
        <v>0</v>
      </c>
      <c r="C34" s="34">
        <f>-C22</f>
        <v>-16</v>
      </c>
      <c r="D34" s="9"/>
    </row>
    <row r="35" spans="1:4" x14ac:dyDescent="0.25">
      <c r="A35" s="19" t="s">
        <v>43</v>
      </c>
      <c r="B35" s="24">
        <f>-(B33+B34)*$B$13</f>
        <v>16</v>
      </c>
      <c r="C35" s="34">
        <f>-(C33+C34)*$B$13</f>
        <v>19.200000000000003</v>
      </c>
      <c r="D35" s="9"/>
    </row>
    <row r="36" spans="1:4" x14ac:dyDescent="0.25">
      <c r="A36" s="61" t="s">
        <v>77</v>
      </c>
      <c r="B36" s="42">
        <f>-(B27+B33+B34+B35)</f>
        <v>-156</v>
      </c>
      <c r="C36" s="43">
        <f>-(C27+C33+C34+C35)</f>
        <v>-167.2</v>
      </c>
      <c r="D36" s="9"/>
    </row>
    <row r="37" spans="1:4" x14ac:dyDescent="0.25">
      <c r="A37" s="40" t="s">
        <v>11</v>
      </c>
      <c r="B37" s="56">
        <f>SUM(B32:B36)</f>
        <v>-1020</v>
      </c>
      <c r="C37" s="57">
        <f>SUM(C32:C36)</f>
        <v>-869</v>
      </c>
      <c r="D37" s="10"/>
    </row>
    <row r="38" spans="1:4" x14ac:dyDescent="0.25">
      <c r="A38" s="8"/>
      <c r="B38" s="10"/>
      <c r="C38" s="10"/>
      <c r="D38" s="10"/>
    </row>
    <row r="39" spans="1:4" x14ac:dyDescent="0.25">
      <c r="A39" s="14" t="s">
        <v>78</v>
      </c>
      <c r="B39" s="13"/>
      <c r="C39" s="12"/>
      <c r="D39" s="9"/>
    </row>
    <row r="40" spans="1:4" x14ac:dyDescent="0.25">
      <c r="A40" s="21" t="s">
        <v>48</v>
      </c>
      <c r="B40" s="22">
        <v>1</v>
      </c>
      <c r="C40" s="22" t="s">
        <v>66</v>
      </c>
      <c r="D40" s="9"/>
    </row>
    <row r="41" spans="1:4" x14ac:dyDescent="0.25">
      <c r="A41" s="27" t="s">
        <v>40</v>
      </c>
      <c r="B41" s="64">
        <f>B10</f>
        <v>1000</v>
      </c>
      <c r="C41" s="62">
        <f>B41+B21</f>
        <v>1200</v>
      </c>
      <c r="D41" s="9"/>
    </row>
    <row r="42" spans="1:4" x14ac:dyDescent="0.25">
      <c r="A42" s="19" t="s">
        <v>41</v>
      </c>
      <c r="B42" s="65">
        <f>B41*$B$11*$B$13</f>
        <v>16</v>
      </c>
      <c r="C42" s="63">
        <f>C41*$B$11*$B$13</f>
        <v>19.200000000000003</v>
      </c>
      <c r="D42" s="9"/>
    </row>
    <row r="43" spans="1:4" x14ac:dyDescent="0.25">
      <c r="A43" s="19" t="s">
        <v>79</v>
      </c>
      <c r="B43" s="65">
        <f>(C43+B42)/(1+B11)</f>
        <v>237.03703703703701</v>
      </c>
      <c r="C43" s="63">
        <f>C42/B11</f>
        <v>240.00000000000003</v>
      </c>
      <c r="D43" s="9"/>
    </row>
    <row r="44" spans="1:4" ht="18.75" x14ac:dyDescent="0.35">
      <c r="A44" s="25" t="s">
        <v>80</v>
      </c>
      <c r="B44" s="66">
        <f ca="1">$B$12+($B$12-$B$11)*(B41-B43)/B46</f>
        <v>0.1103564899451554</v>
      </c>
      <c r="C44" s="67">
        <f ca="1">$B$12+($B$12-$B$11)*(C41-C43)/C46</f>
        <v>0.11297297297297298</v>
      </c>
      <c r="D44" s="9"/>
    </row>
    <row r="45" spans="1:4" s="8" customFormat="1" x14ac:dyDescent="0.25">
      <c r="A45" s="35" t="s">
        <v>77</v>
      </c>
      <c r="B45" s="36">
        <f>-B36</f>
        <v>156</v>
      </c>
      <c r="C45" s="37">
        <f>-C36</f>
        <v>167.2</v>
      </c>
      <c r="D45" s="10"/>
    </row>
    <row r="46" spans="1:4" x14ac:dyDescent="0.25">
      <c r="A46" s="45" t="s">
        <v>70</v>
      </c>
      <c r="B46" s="49">
        <f ca="1">(B45+C46)/(1+B44)</f>
        <v>1473.4006734006732</v>
      </c>
      <c r="C46" s="68">
        <f ca="1">C45/C44</f>
        <v>1479.9999999999998</v>
      </c>
      <c r="D46" s="9"/>
    </row>
    <row r="47" spans="1:4" x14ac:dyDescent="0.25">
      <c r="A47" s="27" t="s">
        <v>40</v>
      </c>
      <c r="B47" s="64">
        <f>B41</f>
        <v>1000</v>
      </c>
      <c r="C47" s="62">
        <f>C41</f>
        <v>1200</v>
      </c>
      <c r="D47" s="9"/>
    </row>
    <row r="48" spans="1:4" x14ac:dyDescent="0.25">
      <c r="A48" s="69" t="s">
        <v>94</v>
      </c>
      <c r="B48" s="70">
        <f ca="1">B46+B47</f>
        <v>2473.4006734006734</v>
      </c>
      <c r="C48" s="71">
        <f ca="1">C46+C47</f>
        <v>2680</v>
      </c>
      <c r="D48" s="9"/>
    </row>
    <row r="49" spans="1:3" ht="12.75" customHeight="1" x14ac:dyDescent="0.25"/>
    <row r="50" spans="1:3" x14ac:dyDescent="0.25">
      <c r="A50" s="14" t="s">
        <v>71</v>
      </c>
    </row>
    <row r="51" spans="1:3" x14ac:dyDescent="0.25">
      <c r="A51" s="21" t="s">
        <v>48</v>
      </c>
      <c r="B51" s="22">
        <v>1</v>
      </c>
      <c r="C51" s="22" t="s">
        <v>66</v>
      </c>
    </row>
    <row r="52" spans="1:3" x14ac:dyDescent="0.25">
      <c r="A52" s="27" t="s">
        <v>37</v>
      </c>
      <c r="B52" s="28">
        <f>B27</f>
        <v>220</v>
      </c>
      <c r="C52" s="28">
        <f>C27</f>
        <v>244</v>
      </c>
    </row>
    <row r="53" spans="1:3" x14ac:dyDescent="0.25">
      <c r="A53" s="19" t="s">
        <v>3</v>
      </c>
      <c r="B53" s="24">
        <f>B28</f>
        <v>600</v>
      </c>
      <c r="C53" s="24">
        <f>C28</f>
        <v>625</v>
      </c>
    </row>
    <row r="54" spans="1:3" x14ac:dyDescent="0.25">
      <c r="A54" s="29" t="s">
        <v>72</v>
      </c>
      <c r="B54" s="39">
        <f>-B17</f>
        <v>-800</v>
      </c>
      <c r="C54" s="39">
        <f>-C17</f>
        <v>-625</v>
      </c>
    </row>
    <row r="55" spans="1:3" x14ac:dyDescent="0.25">
      <c r="A55" s="35" t="s">
        <v>16</v>
      </c>
      <c r="B55" s="36">
        <f>SUM(B52:B54)</f>
        <v>20</v>
      </c>
      <c r="C55" s="37">
        <f>SUM(C52:C54)</f>
        <v>244</v>
      </c>
    </row>
    <row r="56" spans="1:3" x14ac:dyDescent="0.25">
      <c r="A56" s="27" t="s">
        <v>90</v>
      </c>
      <c r="B56" s="72">
        <f ca="1">B61/B60</f>
        <v>0.40430166076776475</v>
      </c>
      <c r="C56" s="75">
        <f ca="1">C61/C60</f>
        <v>0.44776119402985082</v>
      </c>
    </row>
    <row r="57" spans="1:3" x14ac:dyDescent="0.25">
      <c r="A57" s="19" t="s">
        <v>91</v>
      </c>
      <c r="B57" s="73">
        <f ca="1">1-B56</f>
        <v>0.59569833923223525</v>
      </c>
      <c r="C57" s="74">
        <f ca="1">1-C56</f>
        <v>0.55223880597014918</v>
      </c>
    </row>
    <row r="58" spans="1:3" ht="18.75" x14ac:dyDescent="0.35">
      <c r="A58" s="27" t="s">
        <v>80</v>
      </c>
      <c r="B58" s="72">
        <f ca="1">$B$12+($B$12-$B$11)*(B61-B43)/B62</f>
        <v>0.1103564899451554</v>
      </c>
      <c r="C58" s="72">
        <f ca="1">$B$12+($B$12-$B$11)*(C61-C43)/C62</f>
        <v>0.11297297297297298</v>
      </c>
    </row>
    <row r="59" spans="1:3" x14ac:dyDescent="0.25">
      <c r="A59" s="29" t="s">
        <v>0</v>
      </c>
      <c r="B59" s="76">
        <f ca="1">B58*B57+$B$11*B56*(1-$B$13)</f>
        <v>9.1614484072964894E-2</v>
      </c>
      <c r="C59" s="76">
        <f ca="1">C58*C57+$B$11*C56*(1-$B$13)</f>
        <v>9.1044776119402981E-2</v>
      </c>
    </row>
    <row r="60" spans="1:3" x14ac:dyDescent="0.25">
      <c r="A60" s="69" t="s">
        <v>84</v>
      </c>
      <c r="B60" s="70">
        <f ca="1">(B55+C60)/(1+B59)</f>
        <v>2473.400673400673</v>
      </c>
      <c r="C60" s="70">
        <f ca="1">C55/C59</f>
        <v>2680</v>
      </c>
    </row>
    <row r="61" spans="1:3" x14ac:dyDescent="0.25">
      <c r="A61" s="27" t="s">
        <v>19</v>
      </c>
      <c r="B61" s="64">
        <f>B10</f>
        <v>1000</v>
      </c>
      <c r="C61" s="64">
        <f>B61+B21</f>
        <v>1200</v>
      </c>
    </row>
    <row r="62" spans="1:3" x14ac:dyDescent="0.25">
      <c r="A62" s="47" t="s">
        <v>70</v>
      </c>
      <c r="B62" s="49">
        <f ca="1">B60-B61</f>
        <v>1473.400673400673</v>
      </c>
      <c r="C62" s="49">
        <f ca="1">C60-C61</f>
        <v>1480</v>
      </c>
    </row>
    <row r="63" spans="1:3" ht="13.5" customHeight="1" x14ac:dyDescent="0.25"/>
    <row r="64" spans="1:3" x14ac:dyDescent="0.25">
      <c r="A64" s="14" t="s">
        <v>81</v>
      </c>
    </row>
    <row r="65" spans="1:4" x14ac:dyDescent="0.25">
      <c r="A65" s="21" t="s">
        <v>48</v>
      </c>
      <c r="B65" s="23">
        <v>1</v>
      </c>
      <c r="C65" s="22" t="s">
        <v>66</v>
      </c>
    </row>
    <row r="66" spans="1:4" x14ac:dyDescent="0.25">
      <c r="A66" s="27" t="s">
        <v>16</v>
      </c>
      <c r="B66" s="28">
        <f>B55</f>
        <v>20</v>
      </c>
      <c r="C66" s="33">
        <f>C55</f>
        <v>244</v>
      </c>
    </row>
    <row r="67" spans="1:4" x14ac:dyDescent="0.25">
      <c r="A67" s="19" t="s">
        <v>83</v>
      </c>
      <c r="B67" s="24">
        <f>B33+B34+B35</f>
        <v>-64</v>
      </c>
      <c r="C67" s="34">
        <f>C33+C34+C35</f>
        <v>-76.8</v>
      </c>
    </row>
    <row r="68" spans="1:4" x14ac:dyDescent="0.25">
      <c r="A68" s="29" t="s">
        <v>44</v>
      </c>
      <c r="B68" s="39">
        <f>B20</f>
        <v>200</v>
      </c>
      <c r="C68" s="38">
        <f>C20</f>
        <v>0</v>
      </c>
    </row>
    <row r="69" spans="1:4" s="8" customFormat="1" x14ac:dyDescent="0.25">
      <c r="A69" s="46" t="s">
        <v>45</v>
      </c>
      <c r="B69" s="48">
        <f>SUM(B66:B68)</f>
        <v>156</v>
      </c>
      <c r="C69" s="44">
        <f>SUM(C66:C68)</f>
        <v>167.2</v>
      </c>
    </row>
    <row r="70" spans="1:4" ht="18.75" x14ac:dyDescent="0.35">
      <c r="A70" s="29" t="s">
        <v>80</v>
      </c>
      <c r="B70" s="79">
        <f ca="1">B58</f>
        <v>0.1103564899451554</v>
      </c>
      <c r="C70" s="77">
        <f ca="1">C58</f>
        <v>0.11297297297297298</v>
      </c>
    </row>
    <row r="71" spans="1:4" x14ac:dyDescent="0.25">
      <c r="A71" s="50" t="s">
        <v>70</v>
      </c>
      <c r="B71" s="51">
        <f ca="1">(B69+C71)/(1+B70)</f>
        <v>1473.4006734006732</v>
      </c>
      <c r="C71" s="78">
        <f ca="1">C69/C70</f>
        <v>1479.9999999999998</v>
      </c>
    </row>
    <row r="72" spans="1:4" ht="11.25" customHeight="1" x14ac:dyDescent="0.25"/>
    <row r="73" spans="1:4" x14ac:dyDescent="0.25">
      <c r="A73" s="14" t="s">
        <v>82</v>
      </c>
    </row>
    <row r="74" spans="1:4" x14ac:dyDescent="0.25">
      <c r="A74" s="21" t="s">
        <v>48</v>
      </c>
      <c r="B74" s="23">
        <v>1</v>
      </c>
      <c r="C74" s="22" t="s">
        <v>66</v>
      </c>
    </row>
    <row r="75" spans="1:4" s="8" customFormat="1" x14ac:dyDescent="0.25">
      <c r="A75" s="46" t="s">
        <v>16</v>
      </c>
      <c r="B75" s="48">
        <f>B55</f>
        <v>20</v>
      </c>
      <c r="C75" s="48">
        <f>C55</f>
        <v>244</v>
      </c>
      <c r="D75" s="10"/>
    </row>
    <row r="76" spans="1:4" x14ac:dyDescent="0.25">
      <c r="A76" s="19" t="s">
        <v>12</v>
      </c>
      <c r="B76" s="65">
        <f>(B75+C76)/(1+B12)</f>
        <v>2236.363636363636</v>
      </c>
      <c r="C76" s="65">
        <f>C75/B12</f>
        <v>2440</v>
      </c>
      <c r="D76" s="9"/>
    </row>
    <row r="77" spans="1:4" x14ac:dyDescent="0.25">
      <c r="A77" s="19" t="s">
        <v>42</v>
      </c>
      <c r="B77" s="24">
        <f>B43</f>
        <v>237.03703703703701</v>
      </c>
      <c r="C77" s="24">
        <f>C43</f>
        <v>240.00000000000003</v>
      </c>
      <c r="D77" s="9"/>
    </row>
    <row r="78" spans="1:4" x14ac:dyDescent="0.25">
      <c r="A78" s="80" t="s">
        <v>84</v>
      </c>
      <c r="B78" s="81">
        <f>B76+B77</f>
        <v>2473.400673400673</v>
      </c>
      <c r="C78" s="81">
        <f>C76+C77</f>
        <v>2680</v>
      </c>
      <c r="D78" s="9"/>
    </row>
    <row r="79" spans="1:4" x14ac:dyDescent="0.25">
      <c r="A79" s="27" t="s">
        <v>19</v>
      </c>
      <c r="B79" s="64">
        <f>B47</f>
        <v>1000</v>
      </c>
      <c r="C79" s="64">
        <f>C47</f>
        <v>1200</v>
      </c>
    </row>
    <row r="80" spans="1:4" x14ac:dyDescent="0.25">
      <c r="A80" s="47" t="s">
        <v>70</v>
      </c>
      <c r="B80" s="49">
        <f>B78-B79</f>
        <v>1473.400673400673</v>
      </c>
      <c r="C80" s="49">
        <f>C78-C79</f>
        <v>1480</v>
      </c>
    </row>
    <row r="81" spans="1:3" ht="8.25" customHeight="1" x14ac:dyDescent="0.25"/>
    <row r="82" spans="1:3" x14ac:dyDescent="0.25">
      <c r="A82" s="14" t="s">
        <v>85</v>
      </c>
    </row>
    <row r="83" spans="1:3" x14ac:dyDescent="0.25">
      <c r="A83" s="20" t="s">
        <v>88</v>
      </c>
      <c r="B83" s="87"/>
      <c r="C83" s="84">
        <f ca="1">B60-'Část 1 '!B48</f>
        <v>237.03703703703695</v>
      </c>
    </row>
    <row r="84" spans="1:3" x14ac:dyDescent="0.25">
      <c r="A84" s="20" t="s">
        <v>89</v>
      </c>
      <c r="B84" s="87"/>
      <c r="C84" s="26">
        <f>B77</f>
        <v>237.03703703703701</v>
      </c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&amp;LMařík, M. a kol.: Metody oceňování podniku pro pokročilé
Ekopress 2023&amp;RPříklad: Vztah MKZ, DCF a EVA</oddHeader>
    <oddFooter xml:space="preserve">&amp;C&amp;A - str. &amp;P&amp;R©  Miloš Mařík, Pavla Maříková 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5"/>
  <sheetViews>
    <sheetView showGridLines="0" workbookViewId="0"/>
  </sheetViews>
  <sheetFormatPr defaultRowHeight="15.75" x14ac:dyDescent="0.25"/>
  <cols>
    <col min="1" max="1" width="32.7109375" style="3" customWidth="1"/>
    <col min="2" max="3" width="10.28515625" style="3" bestFit="1" customWidth="1"/>
    <col min="4" max="16384" width="9.140625" style="3"/>
  </cols>
  <sheetData>
    <row r="1" spans="1:2" ht="18.75" x14ac:dyDescent="0.3">
      <c r="A1" s="15" t="s">
        <v>129</v>
      </c>
    </row>
    <row r="2" spans="1:2" x14ac:dyDescent="0.25">
      <c r="A2" s="122" t="s">
        <v>118</v>
      </c>
    </row>
    <row r="3" spans="1:2" ht="12" customHeight="1" x14ac:dyDescent="0.3">
      <c r="A3" s="15"/>
    </row>
    <row r="4" spans="1:2" customFormat="1" x14ac:dyDescent="0.25">
      <c r="A4" s="14" t="s">
        <v>65</v>
      </c>
    </row>
    <row r="5" spans="1:2" x14ac:dyDescent="0.25">
      <c r="A5" s="27" t="s">
        <v>3</v>
      </c>
      <c r="B5" s="27">
        <f>'Část 1 '!B5</f>
        <v>600</v>
      </c>
    </row>
    <row r="6" spans="1:2" x14ac:dyDescent="0.25">
      <c r="A6" s="19" t="s">
        <v>61</v>
      </c>
      <c r="B6" s="19">
        <f>B5</f>
        <v>600</v>
      </c>
    </row>
    <row r="7" spans="1:2" x14ac:dyDescent="0.25">
      <c r="A7" s="19" t="s">
        <v>62</v>
      </c>
      <c r="B7" s="19">
        <f>'Část 1 '!B7</f>
        <v>200</v>
      </c>
    </row>
    <row r="8" spans="1:2" x14ac:dyDescent="0.25">
      <c r="A8" s="29" t="s">
        <v>92</v>
      </c>
      <c r="B8" s="126">
        <v>0.5</v>
      </c>
    </row>
    <row r="9" spans="1:2" x14ac:dyDescent="0.25">
      <c r="A9" s="25" t="s">
        <v>63</v>
      </c>
      <c r="B9" s="60">
        <f>'Část 1 '!B8</f>
        <v>0.12</v>
      </c>
    </row>
    <row r="10" spans="1:2" x14ac:dyDescent="0.25">
      <c r="A10" s="20" t="s">
        <v>37</v>
      </c>
      <c r="B10" s="25">
        <f>'Část 1 '!B10</f>
        <v>220</v>
      </c>
    </row>
    <row r="11" spans="1:2" x14ac:dyDescent="0.25">
      <c r="A11" s="17" t="s">
        <v>19</v>
      </c>
      <c r="B11" s="93">
        <f>'Část 2'!B10</f>
        <v>1000</v>
      </c>
    </row>
    <row r="12" spans="1:2" x14ac:dyDescent="0.25">
      <c r="A12" s="17" t="s">
        <v>74</v>
      </c>
      <c r="B12" s="59">
        <f>'Část 2'!B11</f>
        <v>0.08</v>
      </c>
    </row>
    <row r="13" spans="1:2" x14ac:dyDescent="0.25">
      <c r="A13" s="17" t="s">
        <v>73</v>
      </c>
      <c r="B13" s="59">
        <f>'Část 2'!B12</f>
        <v>0.1</v>
      </c>
    </row>
    <row r="14" spans="1:2" x14ac:dyDescent="0.25">
      <c r="A14" s="20" t="s">
        <v>39</v>
      </c>
      <c r="B14" s="60">
        <f>'Část 1 '!B11</f>
        <v>0.2</v>
      </c>
    </row>
    <row r="15" spans="1:2" x14ac:dyDescent="0.25">
      <c r="B15" s="88"/>
    </row>
    <row r="16" spans="1:2" x14ac:dyDescent="0.25">
      <c r="A16" s="14" t="s">
        <v>5</v>
      </c>
    </row>
    <row r="17" spans="1:9" x14ac:dyDescent="0.25">
      <c r="A17" s="21" t="s">
        <v>48</v>
      </c>
      <c r="B17" s="22">
        <v>1</v>
      </c>
      <c r="C17" s="22" t="s">
        <v>66</v>
      </c>
    </row>
    <row r="18" spans="1:9" x14ac:dyDescent="0.25">
      <c r="A18" s="25" t="s">
        <v>6</v>
      </c>
      <c r="B18" s="26">
        <f>B6+B7</f>
        <v>800</v>
      </c>
      <c r="C18" s="26">
        <f>C19+C20</f>
        <v>625</v>
      </c>
      <c r="D18" s="9"/>
    </row>
    <row r="19" spans="1:9" x14ac:dyDescent="0.25">
      <c r="A19" s="27" t="s">
        <v>34</v>
      </c>
      <c r="B19" s="28">
        <f>$B$5</f>
        <v>600</v>
      </c>
      <c r="C19" s="28">
        <f>$B$5</f>
        <v>600</v>
      </c>
      <c r="D19" s="9"/>
      <c r="I19" s="9"/>
    </row>
    <row r="20" spans="1:9" x14ac:dyDescent="0.25">
      <c r="A20" s="29" t="s">
        <v>35</v>
      </c>
      <c r="B20" s="29">
        <v>0</v>
      </c>
      <c r="C20" s="30">
        <f>B7/8</f>
        <v>25</v>
      </c>
      <c r="D20" s="9"/>
    </row>
    <row r="21" spans="1:9" x14ac:dyDescent="0.25">
      <c r="A21" s="19" t="s">
        <v>7</v>
      </c>
      <c r="B21" s="24">
        <f>B18-B19-B20</f>
        <v>200</v>
      </c>
      <c r="C21" s="24">
        <f>C18-C19-C20</f>
        <v>0</v>
      </c>
      <c r="D21" s="9"/>
      <c r="I21" s="9"/>
    </row>
    <row r="22" spans="1:9" x14ac:dyDescent="0.25">
      <c r="A22" s="27" t="s">
        <v>120</v>
      </c>
      <c r="B22" s="28">
        <f>B21*$B$8</f>
        <v>100</v>
      </c>
      <c r="C22" s="28">
        <f>B22+C21*$B$8</f>
        <v>100</v>
      </c>
      <c r="D22" s="9"/>
    </row>
    <row r="23" spans="1:9" x14ac:dyDescent="0.25">
      <c r="A23" s="29" t="s">
        <v>121</v>
      </c>
      <c r="B23" s="39">
        <f>B21-B22</f>
        <v>100</v>
      </c>
      <c r="C23" s="39">
        <f>B23</f>
        <v>100</v>
      </c>
      <c r="D23" s="9"/>
    </row>
    <row r="24" spans="1:9" x14ac:dyDescent="0.25">
      <c r="A24" s="31" t="s">
        <v>8</v>
      </c>
      <c r="B24" s="32">
        <v>0</v>
      </c>
      <c r="C24" s="32">
        <f>B22*$B$12</f>
        <v>8</v>
      </c>
      <c r="D24" s="10"/>
    </row>
    <row r="26" spans="1:9" x14ac:dyDescent="0.25">
      <c r="A26" s="14" t="s">
        <v>67</v>
      </c>
    </row>
    <row r="27" spans="1:9" x14ac:dyDescent="0.25">
      <c r="A27" s="21" t="s">
        <v>48</v>
      </c>
      <c r="B27" s="22">
        <v>1</v>
      </c>
      <c r="C27" s="22" t="s">
        <v>66</v>
      </c>
    </row>
    <row r="28" spans="1:9" x14ac:dyDescent="0.25">
      <c r="A28" s="8" t="s">
        <v>2</v>
      </c>
    </row>
    <row r="29" spans="1:9" x14ac:dyDescent="0.25">
      <c r="A29" s="16" t="s">
        <v>37</v>
      </c>
      <c r="B29" s="28">
        <f>B10</f>
        <v>220</v>
      </c>
      <c r="C29" s="33">
        <f>B29+B9*B7</f>
        <v>244</v>
      </c>
      <c r="D29" s="9"/>
    </row>
    <row r="30" spans="1:9" x14ac:dyDescent="0.25">
      <c r="A30" s="17" t="s">
        <v>3</v>
      </c>
      <c r="B30" s="24">
        <f>B19+B20</f>
        <v>600</v>
      </c>
      <c r="C30" s="34">
        <f>C19+C20</f>
        <v>625</v>
      </c>
      <c r="D30" s="9"/>
    </row>
    <row r="31" spans="1:9" x14ac:dyDescent="0.25">
      <c r="A31" s="17" t="s">
        <v>18</v>
      </c>
      <c r="B31" s="24">
        <f>B21</f>
        <v>200</v>
      </c>
      <c r="C31" s="34">
        <f>C21</f>
        <v>0</v>
      </c>
      <c r="D31" s="9"/>
    </row>
    <row r="32" spans="1:9" x14ac:dyDescent="0.25">
      <c r="A32" s="40" t="s">
        <v>9</v>
      </c>
      <c r="B32" s="56">
        <f>SUM(B29:B31)</f>
        <v>1020</v>
      </c>
      <c r="C32" s="57">
        <f>SUM(C29:C31)</f>
        <v>869</v>
      </c>
      <c r="D32" s="10"/>
    </row>
    <row r="33" spans="1:11" x14ac:dyDescent="0.25">
      <c r="A33" s="8" t="s">
        <v>10</v>
      </c>
      <c r="B33" s="9"/>
      <c r="C33" s="9"/>
      <c r="D33" s="9"/>
    </row>
    <row r="34" spans="1:11" x14ac:dyDescent="0.25">
      <c r="A34" s="27" t="s">
        <v>4</v>
      </c>
      <c r="B34" s="28">
        <f>-B18</f>
        <v>-800</v>
      </c>
      <c r="C34" s="33">
        <f>-C18</f>
        <v>-625</v>
      </c>
      <c r="D34" s="9"/>
    </row>
    <row r="35" spans="1:11" x14ac:dyDescent="0.25">
      <c r="A35" s="19" t="s">
        <v>20</v>
      </c>
      <c r="B35" s="24">
        <f>-$B$12*$B$11</f>
        <v>-80</v>
      </c>
      <c r="C35" s="34">
        <f>-$B$12*$B$11</f>
        <v>-80</v>
      </c>
      <c r="D35" s="9"/>
    </row>
    <row r="36" spans="1:11" x14ac:dyDescent="0.25">
      <c r="A36" s="19" t="s">
        <v>8</v>
      </c>
      <c r="B36" s="24">
        <f>-B24</f>
        <v>0</v>
      </c>
      <c r="C36" s="34">
        <f>-C24</f>
        <v>-8</v>
      </c>
      <c r="D36" s="9"/>
    </row>
    <row r="37" spans="1:11" x14ac:dyDescent="0.25">
      <c r="A37" s="19" t="s">
        <v>43</v>
      </c>
      <c r="B37" s="24">
        <f>-(B36+B35)*$B$14</f>
        <v>16</v>
      </c>
      <c r="C37" s="34">
        <f>-(C36+C35)*$B$14</f>
        <v>17.600000000000001</v>
      </c>
      <c r="D37" s="9"/>
    </row>
    <row r="38" spans="1:11" x14ac:dyDescent="0.25">
      <c r="A38" s="61" t="s">
        <v>93</v>
      </c>
      <c r="B38" s="42">
        <f>-(B29+B35+B36+B37)</f>
        <v>-156</v>
      </c>
      <c r="C38" s="43">
        <f>-(C29+C35+C36+C37)</f>
        <v>-173.6</v>
      </c>
      <c r="D38" s="9"/>
    </row>
    <row r="39" spans="1:11" x14ac:dyDescent="0.25">
      <c r="A39" s="40" t="s">
        <v>11</v>
      </c>
      <c r="B39" s="56">
        <f>SUM(B34:B38)</f>
        <v>-1020</v>
      </c>
      <c r="C39" s="57">
        <f>SUM(C34:C38)</f>
        <v>-869</v>
      </c>
      <c r="D39" s="10"/>
    </row>
    <row r="40" spans="1:11" x14ac:dyDescent="0.25">
      <c r="A40" s="8"/>
      <c r="B40" s="10"/>
      <c r="C40" s="10"/>
      <c r="D40" s="10"/>
    </row>
    <row r="41" spans="1:11" x14ac:dyDescent="0.25">
      <c r="A41" s="27" t="s">
        <v>93</v>
      </c>
      <c r="B41" s="28">
        <f>-B38</f>
        <v>156</v>
      </c>
      <c r="C41" s="33">
        <f>-C38</f>
        <v>173.6</v>
      </c>
      <c r="D41" s="9"/>
    </row>
    <row r="42" spans="1:11" x14ac:dyDescent="0.25">
      <c r="A42" s="19" t="s">
        <v>24</v>
      </c>
      <c r="B42" s="24">
        <f>-B23</f>
        <v>-100</v>
      </c>
      <c r="C42" s="34">
        <v>0</v>
      </c>
      <c r="D42" s="9"/>
    </row>
    <row r="43" spans="1:11" x14ac:dyDescent="0.25">
      <c r="A43" s="94" t="s">
        <v>77</v>
      </c>
      <c r="B43" s="95">
        <f>B41+B42</f>
        <v>56</v>
      </c>
      <c r="C43" s="96">
        <f>C41+C42</f>
        <v>173.6</v>
      </c>
      <c r="D43" s="10"/>
      <c r="K43" s="9"/>
    </row>
    <row r="44" spans="1:11" x14ac:dyDescent="0.25">
      <c r="A44" s="8"/>
      <c r="B44" s="10"/>
      <c r="C44" s="10"/>
      <c r="D44" s="10"/>
      <c r="K44" s="9"/>
    </row>
    <row r="45" spans="1:11" x14ac:dyDescent="0.25">
      <c r="A45" s="14" t="s">
        <v>78</v>
      </c>
      <c r="B45" s="13"/>
      <c r="G45" s="89"/>
    </row>
    <row r="46" spans="1:11" x14ac:dyDescent="0.25">
      <c r="A46" s="21" t="s">
        <v>48</v>
      </c>
      <c r="B46" s="22">
        <v>1</v>
      </c>
      <c r="C46" s="22" t="s">
        <v>66</v>
      </c>
      <c r="G46" s="89"/>
    </row>
    <row r="47" spans="1:11" x14ac:dyDescent="0.25">
      <c r="A47" s="17" t="s">
        <v>41</v>
      </c>
      <c r="B47" s="28">
        <f>B37</f>
        <v>16</v>
      </c>
      <c r="C47" s="28">
        <f>C37</f>
        <v>17.600000000000001</v>
      </c>
      <c r="G47" s="89"/>
    </row>
    <row r="48" spans="1:11" x14ac:dyDescent="0.25">
      <c r="A48" s="17" t="s">
        <v>79</v>
      </c>
      <c r="B48" s="39">
        <f>(B47+C48)/(1+B12)</f>
        <v>218.5185185185185</v>
      </c>
      <c r="C48" s="39">
        <f>C47/B12</f>
        <v>220</v>
      </c>
      <c r="G48" s="89"/>
    </row>
    <row r="49" spans="1:7" ht="18.75" x14ac:dyDescent="0.35">
      <c r="A49" s="20" t="s">
        <v>80</v>
      </c>
      <c r="B49" s="98">
        <f ca="1">$B$13+($B$13-$B$12)*(B52-B48)/B51</f>
        <v>0.11074288359176118</v>
      </c>
      <c r="C49" s="98">
        <f ca="1">$B$13+($B$13-$B$12)*(C52-C48)/C51</f>
        <v>0.11128205128205129</v>
      </c>
      <c r="G49" s="89"/>
    </row>
    <row r="50" spans="1:7" x14ac:dyDescent="0.25">
      <c r="A50" s="35" t="s">
        <v>77</v>
      </c>
      <c r="B50" s="36">
        <f>B43</f>
        <v>56</v>
      </c>
      <c r="C50" s="36">
        <f>C43</f>
        <v>173.6</v>
      </c>
      <c r="G50" s="89"/>
    </row>
    <row r="51" spans="1:7" x14ac:dyDescent="0.25">
      <c r="A51" s="45" t="s">
        <v>70</v>
      </c>
      <c r="B51" s="51">
        <f ca="1">(B50+C51)/(1+B49)</f>
        <v>1454.8821548821545</v>
      </c>
      <c r="C51" s="51">
        <f ca="1">C50/C49</f>
        <v>1559.9999999999998</v>
      </c>
      <c r="G51" s="89"/>
    </row>
    <row r="52" spans="1:7" x14ac:dyDescent="0.25">
      <c r="A52" s="16" t="s">
        <v>40</v>
      </c>
      <c r="B52" s="65">
        <f>B11</f>
        <v>1000</v>
      </c>
      <c r="C52" s="65">
        <f>B52+B22</f>
        <v>1100</v>
      </c>
      <c r="G52" s="89"/>
    </row>
    <row r="53" spans="1:7" x14ac:dyDescent="0.25">
      <c r="A53" s="97" t="s">
        <v>94</v>
      </c>
      <c r="B53" s="70">
        <f ca="1">B51+B11</f>
        <v>2454.8821548821543</v>
      </c>
      <c r="C53" s="70">
        <f ca="1">C51+C52</f>
        <v>2660</v>
      </c>
      <c r="G53" s="89"/>
    </row>
    <row r="54" spans="1:7" x14ac:dyDescent="0.25">
      <c r="B54" s="90"/>
      <c r="C54" s="90"/>
      <c r="G54" s="89"/>
    </row>
    <row r="55" spans="1:7" x14ac:dyDescent="0.25">
      <c r="A55" s="14" t="s">
        <v>71</v>
      </c>
    </row>
    <row r="56" spans="1:7" x14ac:dyDescent="0.25">
      <c r="A56" s="21" t="s">
        <v>48</v>
      </c>
      <c r="B56" s="22">
        <v>1</v>
      </c>
      <c r="C56" s="22" t="s">
        <v>66</v>
      </c>
    </row>
    <row r="57" spans="1:7" x14ac:dyDescent="0.25">
      <c r="A57" s="27" t="s">
        <v>37</v>
      </c>
      <c r="B57" s="28">
        <f>B29</f>
        <v>220</v>
      </c>
      <c r="C57" s="28">
        <f>C29</f>
        <v>244</v>
      </c>
    </row>
    <row r="58" spans="1:7" x14ac:dyDescent="0.25">
      <c r="A58" s="19" t="s">
        <v>3</v>
      </c>
      <c r="B58" s="24">
        <f>B30</f>
        <v>600</v>
      </c>
      <c r="C58" s="24">
        <f>C30</f>
        <v>625</v>
      </c>
    </row>
    <row r="59" spans="1:7" x14ac:dyDescent="0.25">
      <c r="A59" s="29" t="s">
        <v>72</v>
      </c>
      <c r="B59" s="39">
        <f>-B18</f>
        <v>-800</v>
      </c>
      <c r="C59" s="39">
        <f>-C18</f>
        <v>-625</v>
      </c>
    </row>
    <row r="60" spans="1:7" x14ac:dyDescent="0.25">
      <c r="A60" s="8" t="s">
        <v>16</v>
      </c>
      <c r="B60" s="36">
        <f>SUM(B57:B59)</f>
        <v>20</v>
      </c>
      <c r="C60" s="36">
        <f>SUM(C57:C59)</f>
        <v>244</v>
      </c>
    </row>
    <row r="61" spans="1:7" x14ac:dyDescent="0.25">
      <c r="A61" s="16" t="s">
        <v>90</v>
      </c>
      <c r="B61" s="75">
        <f ca="1">B66/B65</f>
        <v>0.40735152928267737</v>
      </c>
      <c r="C61" s="75">
        <f ca="1">C66/C65</f>
        <v>0.41353383458646614</v>
      </c>
    </row>
    <row r="62" spans="1:7" x14ac:dyDescent="0.25">
      <c r="A62" s="17" t="s">
        <v>91</v>
      </c>
      <c r="B62" s="76">
        <f ca="1">1-B61</f>
        <v>0.59264847071732263</v>
      </c>
      <c r="C62" s="76">
        <f ca="1">1-C61</f>
        <v>0.58646616541353391</v>
      </c>
    </row>
    <row r="63" spans="1:7" ht="18.75" x14ac:dyDescent="0.35">
      <c r="A63" s="16" t="s">
        <v>80</v>
      </c>
      <c r="B63" s="74">
        <f ca="1">$B$13+($B$13-$B$12)*(B66-B48)/B67</f>
        <v>0.11074288359176118</v>
      </c>
      <c r="C63" s="74">
        <f ca="1">$B$13+($B$13-$B$12)*(C66-C48)/C67</f>
        <v>0.11128205128205129</v>
      </c>
    </row>
    <row r="64" spans="1:7" x14ac:dyDescent="0.25">
      <c r="A64" s="17" t="s">
        <v>0</v>
      </c>
      <c r="B64" s="74">
        <f ca="1">B63*B62+$B$12*B61*(1-$B$14)</f>
        <v>9.17020984775751E-2</v>
      </c>
      <c r="C64" s="74">
        <f ca="1">C63*C62+$B$12*C61*(1-$B$14)</f>
        <v>9.1729323308270688E-2</v>
      </c>
    </row>
    <row r="65" spans="1:4" x14ac:dyDescent="0.25">
      <c r="A65" s="99" t="s">
        <v>21</v>
      </c>
      <c r="B65" s="81">
        <f ca="1">(B60+C65)/(1+B64)</f>
        <v>2454.8821548821547</v>
      </c>
      <c r="C65" s="81">
        <f ca="1">C60/C64</f>
        <v>2659.9999999999995</v>
      </c>
    </row>
    <row r="66" spans="1:4" x14ac:dyDescent="0.25">
      <c r="A66" s="17" t="s">
        <v>19</v>
      </c>
      <c r="B66" s="65">
        <f>B11</f>
        <v>1000</v>
      </c>
      <c r="C66" s="65">
        <f>B66+B22</f>
        <v>1100</v>
      </c>
    </row>
    <row r="67" spans="1:4" x14ac:dyDescent="0.25">
      <c r="A67" s="45" t="s">
        <v>70</v>
      </c>
      <c r="B67" s="49">
        <f ca="1">B65-B66</f>
        <v>1454.8821548821547</v>
      </c>
      <c r="C67" s="49">
        <f ca="1">C65-C66</f>
        <v>1559.9999999999995</v>
      </c>
    </row>
    <row r="68" spans="1:4" x14ac:dyDescent="0.25">
      <c r="A68" s="11"/>
      <c r="B68" s="91"/>
      <c r="C68" s="91"/>
    </row>
    <row r="69" spans="1:4" x14ac:dyDescent="0.25">
      <c r="A69" s="14" t="s">
        <v>81</v>
      </c>
      <c r="B69" s="91"/>
      <c r="C69" s="91"/>
    </row>
    <row r="70" spans="1:4" x14ac:dyDescent="0.25">
      <c r="A70" s="21" t="s">
        <v>48</v>
      </c>
      <c r="B70" s="22">
        <v>1</v>
      </c>
      <c r="C70" s="22" t="s">
        <v>66</v>
      </c>
    </row>
    <row r="71" spans="1:4" x14ac:dyDescent="0.25">
      <c r="A71" s="17" t="s">
        <v>16</v>
      </c>
      <c r="B71" s="64">
        <f>B60</f>
        <v>20</v>
      </c>
      <c r="C71" s="63">
        <f>C60</f>
        <v>244</v>
      </c>
    </row>
    <row r="72" spans="1:4" x14ac:dyDescent="0.25">
      <c r="A72" s="17" t="s">
        <v>83</v>
      </c>
      <c r="B72" s="65">
        <f>B35+B36+B37</f>
        <v>-64</v>
      </c>
      <c r="C72" s="63">
        <f>C35+C36+C37</f>
        <v>-70.400000000000006</v>
      </c>
    </row>
    <row r="73" spans="1:4" x14ac:dyDescent="0.25">
      <c r="A73" s="17" t="s">
        <v>44</v>
      </c>
      <c r="B73" s="65">
        <f>B22</f>
        <v>100</v>
      </c>
      <c r="C73" s="63">
        <f>C22-B22</f>
        <v>0</v>
      </c>
    </row>
    <row r="74" spans="1:4" x14ac:dyDescent="0.25">
      <c r="A74" s="101" t="s">
        <v>45</v>
      </c>
      <c r="B74" s="103">
        <f>SUM(B71:B73)</f>
        <v>56</v>
      </c>
      <c r="C74" s="104">
        <f>SUM(C71:C73)</f>
        <v>173.6</v>
      </c>
    </row>
    <row r="75" spans="1:4" ht="18.75" x14ac:dyDescent="0.35">
      <c r="A75" s="18" t="s">
        <v>80</v>
      </c>
      <c r="B75" s="76">
        <f ca="1">B63</f>
        <v>0.11074288359176118</v>
      </c>
      <c r="C75" s="102">
        <f ca="1">C63</f>
        <v>0.11128205128205129</v>
      </c>
    </row>
    <row r="76" spans="1:4" x14ac:dyDescent="0.25">
      <c r="A76" s="50" t="s">
        <v>70</v>
      </c>
      <c r="B76" s="100">
        <f ca="1">(B74+C76)/(1+B75)</f>
        <v>1454.8821548821545</v>
      </c>
      <c r="C76" s="78">
        <f ca="1">C74/C75</f>
        <v>1559.9999999999998</v>
      </c>
    </row>
    <row r="77" spans="1:4" x14ac:dyDescent="0.25">
      <c r="A77" s="11"/>
      <c r="B77" s="91"/>
      <c r="C77" s="91"/>
    </row>
    <row r="78" spans="1:4" x14ac:dyDescent="0.25">
      <c r="A78" s="14" t="s">
        <v>82</v>
      </c>
    </row>
    <row r="79" spans="1:4" x14ac:dyDescent="0.25">
      <c r="A79" s="105" t="s">
        <v>48</v>
      </c>
      <c r="B79" s="22">
        <v>1</v>
      </c>
      <c r="C79" s="23" t="s">
        <v>66</v>
      </c>
    </row>
    <row r="80" spans="1:4" s="8" customFormat="1" x14ac:dyDescent="0.25">
      <c r="A80" s="101" t="s">
        <v>16</v>
      </c>
      <c r="B80" s="103">
        <f>B60</f>
        <v>20</v>
      </c>
      <c r="C80" s="104">
        <f>C60</f>
        <v>244</v>
      </c>
      <c r="D80" s="92"/>
    </row>
    <row r="81" spans="1:4" x14ac:dyDescent="0.25">
      <c r="A81" s="17" t="s">
        <v>12</v>
      </c>
      <c r="B81" s="65">
        <f>(C81+B80)/(1+B13)</f>
        <v>2236.363636363636</v>
      </c>
      <c r="C81" s="63">
        <f>C80/B13</f>
        <v>2440</v>
      </c>
      <c r="D81" s="12"/>
    </row>
    <row r="82" spans="1:4" x14ac:dyDescent="0.25">
      <c r="A82" s="17" t="s">
        <v>42</v>
      </c>
      <c r="B82" s="65">
        <f>B48</f>
        <v>218.5185185185185</v>
      </c>
      <c r="C82" s="63">
        <f>C48</f>
        <v>220</v>
      </c>
      <c r="D82" s="12"/>
    </row>
    <row r="83" spans="1:4" x14ac:dyDescent="0.25">
      <c r="A83" s="99" t="s">
        <v>84</v>
      </c>
      <c r="B83" s="81">
        <f>B81+B82</f>
        <v>2454.8821548821547</v>
      </c>
      <c r="C83" s="107">
        <f>C81+C82</f>
        <v>2660</v>
      </c>
      <c r="D83" s="9"/>
    </row>
    <row r="84" spans="1:4" x14ac:dyDescent="0.25">
      <c r="A84" s="17" t="s">
        <v>19</v>
      </c>
      <c r="B84" s="65">
        <f>B52</f>
        <v>1000</v>
      </c>
      <c r="C84" s="63">
        <f>C52</f>
        <v>1100</v>
      </c>
      <c r="D84" s="9"/>
    </row>
    <row r="85" spans="1:4" x14ac:dyDescent="0.25">
      <c r="A85" s="106" t="s">
        <v>70</v>
      </c>
      <c r="B85" s="51">
        <f>B83-B84</f>
        <v>1454.8821548821547</v>
      </c>
      <c r="C85" s="78">
        <f>C83-C84</f>
        <v>1560</v>
      </c>
      <c r="D85" s="9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&amp;LMařík, M. a kol.: Metody oceňování podniku pro pokročilé
Ekopress 2023&amp;RPříklad: Vztah MKZ, DCF a EVA</oddHeader>
    <oddFooter xml:space="preserve">&amp;C&amp;A - str. &amp;P&amp;R©  Miloš Mařík, Pavla Maříková </oddFooter>
  </headerFooter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6"/>
  <sheetViews>
    <sheetView showGridLines="0" workbookViewId="0"/>
  </sheetViews>
  <sheetFormatPr defaultRowHeight="15.75" x14ac:dyDescent="0.25"/>
  <cols>
    <col min="1" max="1" width="32.7109375" style="3" customWidth="1"/>
    <col min="2" max="3" width="10.28515625" style="3" bestFit="1" customWidth="1"/>
    <col min="4" max="16384" width="9.140625" style="3"/>
  </cols>
  <sheetData>
    <row r="1" spans="1:2" x14ac:dyDescent="0.25">
      <c r="A1" s="122" t="s">
        <v>119</v>
      </c>
    </row>
    <row r="2" spans="1:2" ht="18.75" x14ac:dyDescent="0.3">
      <c r="A2" s="15" t="s">
        <v>106</v>
      </c>
    </row>
    <row r="3" spans="1:2" ht="12" customHeight="1" x14ac:dyDescent="0.3">
      <c r="A3" s="15"/>
    </row>
    <row r="4" spans="1:2" customFormat="1" x14ac:dyDescent="0.25">
      <c r="A4" s="14" t="s">
        <v>95</v>
      </c>
    </row>
    <row r="5" spans="1:2" x14ac:dyDescent="0.25">
      <c r="A5" s="27" t="s">
        <v>3</v>
      </c>
      <c r="B5" s="27">
        <f>'Část 1 '!B5</f>
        <v>600</v>
      </c>
    </row>
    <row r="6" spans="1:2" x14ac:dyDescent="0.25">
      <c r="A6" s="19" t="s">
        <v>61</v>
      </c>
      <c r="B6" s="19">
        <f>B5</f>
        <v>600</v>
      </c>
    </row>
    <row r="7" spans="1:2" x14ac:dyDescent="0.25">
      <c r="A7" s="19" t="s">
        <v>62</v>
      </c>
      <c r="B7" s="19">
        <f>'Část 1 '!B7</f>
        <v>200</v>
      </c>
    </row>
    <row r="8" spans="1:2" x14ac:dyDescent="0.25">
      <c r="A8" s="29" t="s">
        <v>92</v>
      </c>
      <c r="B8" s="108">
        <f>'Část 3'!B8</f>
        <v>0.5</v>
      </c>
    </row>
    <row r="9" spans="1:2" x14ac:dyDescent="0.25">
      <c r="A9" s="25" t="s">
        <v>63</v>
      </c>
      <c r="B9" s="60">
        <f>'Část 1 '!B8</f>
        <v>0.12</v>
      </c>
    </row>
    <row r="10" spans="1:2" x14ac:dyDescent="0.25">
      <c r="A10" s="20" t="s">
        <v>37</v>
      </c>
      <c r="B10" s="25">
        <f>'Část 1 '!B10</f>
        <v>220</v>
      </c>
    </row>
    <row r="11" spans="1:2" x14ac:dyDescent="0.25">
      <c r="A11" s="17" t="s">
        <v>19</v>
      </c>
      <c r="B11" s="93">
        <f>'Část 2'!B10</f>
        <v>1000</v>
      </c>
    </row>
    <row r="12" spans="1:2" x14ac:dyDescent="0.25">
      <c r="A12" s="17" t="s">
        <v>74</v>
      </c>
      <c r="B12" s="59">
        <f>'Část 2'!B11</f>
        <v>0.08</v>
      </c>
    </row>
    <row r="13" spans="1:2" x14ac:dyDescent="0.25">
      <c r="A13" s="17" t="s">
        <v>73</v>
      </c>
      <c r="B13" s="59">
        <f>'Část 2'!B12</f>
        <v>0.1</v>
      </c>
    </row>
    <row r="14" spans="1:2" x14ac:dyDescent="0.25">
      <c r="A14" s="20" t="s">
        <v>39</v>
      </c>
      <c r="B14" s="60">
        <f>'Část 1 '!B11</f>
        <v>0.2</v>
      </c>
    </row>
    <row r="15" spans="1:2" x14ac:dyDescent="0.25">
      <c r="B15" s="88"/>
    </row>
    <row r="16" spans="1:2" x14ac:dyDescent="0.25">
      <c r="A16" s="14" t="s">
        <v>107</v>
      </c>
    </row>
    <row r="17" spans="1:9" x14ac:dyDescent="0.25">
      <c r="A17" s="21" t="s">
        <v>48</v>
      </c>
      <c r="B17" s="22">
        <v>1</v>
      </c>
      <c r="C17" s="22" t="s">
        <v>66</v>
      </c>
    </row>
    <row r="18" spans="1:9" x14ac:dyDescent="0.25">
      <c r="A18" s="25" t="s">
        <v>6</v>
      </c>
      <c r="B18" s="26">
        <f>B6+B7</f>
        <v>800</v>
      </c>
      <c r="C18" s="26">
        <f>C19+C20</f>
        <v>625</v>
      </c>
      <c r="D18" s="9"/>
    </row>
    <row r="19" spans="1:9" x14ac:dyDescent="0.25">
      <c r="A19" s="27" t="s">
        <v>34</v>
      </c>
      <c r="B19" s="28">
        <f>$B$5</f>
        <v>600</v>
      </c>
      <c r="C19" s="28">
        <f>$B$5</f>
        <v>600</v>
      </c>
      <c r="D19" s="9"/>
      <c r="I19" s="9"/>
    </row>
    <row r="20" spans="1:9" x14ac:dyDescent="0.25">
      <c r="A20" s="29" t="s">
        <v>35</v>
      </c>
      <c r="B20" s="29">
        <v>0</v>
      </c>
      <c r="C20" s="30">
        <f>B7/8</f>
        <v>25</v>
      </c>
      <c r="D20" s="9"/>
    </row>
    <row r="21" spans="1:9" x14ac:dyDescent="0.25">
      <c r="A21" s="19" t="s">
        <v>7</v>
      </c>
      <c r="B21" s="24">
        <f>B18-B19-B20</f>
        <v>200</v>
      </c>
      <c r="C21" s="24">
        <f>C18-C19-C20</f>
        <v>0</v>
      </c>
      <c r="D21" s="9"/>
      <c r="I21" s="9"/>
    </row>
    <row r="22" spans="1:9" x14ac:dyDescent="0.25">
      <c r="A22" s="27" t="s">
        <v>120</v>
      </c>
      <c r="B22" s="28">
        <f>B21*$B$8</f>
        <v>100</v>
      </c>
      <c r="C22" s="28">
        <f>B22+C21*$B$8</f>
        <v>100</v>
      </c>
      <c r="D22" s="9"/>
    </row>
    <row r="23" spans="1:9" x14ac:dyDescent="0.25">
      <c r="A23" s="29" t="s">
        <v>121</v>
      </c>
      <c r="B23" s="39">
        <f>B21-B22</f>
        <v>100</v>
      </c>
      <c r="C23" s="39">
        <f>B23</f>
        <v>100</v>
      </c>
      <c r="D23" s="9"/>
    </row>
    <row r="24" spans="1:9" x14ac:dyDescent="0.25">
      <c r="A24" s="31" t="s">
        <v>8</v>
      </c>
      <c r="B24" s="32">
        <v>0</v>
      </c>
      <c r="C24" s="32">
        <f>B22*$B$12</f>
        <v>8</v>
      </c>
      <c r="D24" s="10"/>
    </row>
    <row r="26" spans="1:9" x14ac:dyDescent="0.25">
      <c r="A26" s="14" t="s">
        <v>108</v>
      </c>
    </row>
    <row r="27" spans="1:9" x14ac:dyDescent="0.25">
      <c r="A27" s="21" t="s">
        <v>48</v>
      </c>
      <c r="B27" s="22">
        <v>1</v>
      </c>
      <c r="C27" s="22" t="s">
        <v>66</v>
      </c>
    </row>
    <row r="28" spans="1:9" x14ac:dyDescent="0.25">
      <c r="A28" s="8" t="s">
        <v>2</v>
      </c>
    </row>
    <row r="29" spans="1:9" x14ac:dyDescent="0.25">
      <c r="A29" s="16" t="s">
        <v>37</v>
      </c>
      <c r="B29" s="28">
        <f>B10</f>
        <v>220</v>
      </c>
      <c r="C29" s="33">
        <f>B29+B9*B7</f>
        <v>244</v>
      </c>
      <c r="D29" s="9"/>
    </row>
    <row r="30" spans="1:9" x14ac:dyDescent="0.25">
      <c r="A30" s="17" t="s">
        <v>3</v>
      </c>
      <c r="B30" s="24">
        <f>B19+B20</f>
        <v>600</v>
      </c>
      <c r="C30" s="34">
        <f>C19+C20</f>
        <v>625</v>
      </c>
      <c r="D30" s="9"/>
    </row>
    <row r="31" spans="1:9" x14ac:dyDescent="0.25">
      <c r="A31" s="17" t="s">
        <v>18</v>
      </c>
      <c r="B31" s="24">
        <f>B21</f>
        <v>200</v>
      </c>
      <c r="C31" s="34">
        <f>C21</f>
        <v>0</v>
      </c>
      <c r="D31" s="9"/>
    </row>
    <row r="32" spans="1:9" x14ac:dyDescent="0.25">
      <c r="A32" s="40" t="s">
        <v>9</v>
      </c>
      <c r="B32" s="56">
        <f>SUM(B29:B31)</f>
        <v>1020</v>
      </c>
      <c r="C32" s="57">
        <f>SUM(C29:C31)</f>
        <v>869</v>
      </c>
      <c r="D32" s="10"/>
    </row>
    <row r="33" spans="1:11" x14ac:dyDescent="0.25">
      <c r="A33" s="8" t="s">
        <v>10</v>
      </c>
      <c r="B33" s="9"/>
      <c r="C33" s="9"/>
      <c r="D33" s="9"/>
    </row>
    <row r="34" spans="1:11" x14ac:dyDescent="0.25">
      <c r="A34" s="27" t="s">
        <v>4</v>
      </c>
      <c r="B34" s="28">
        <f>-B18</f>
        <v>-800</v>
      </c>
      <c r="C34" s="33">
        <f>-C18</f>
        <v>-625</v>
      </c>
      <c r="D34" s="9"/>
    </row>
    <row r="35" spans="1:11" x14ac:dyDescent="0.25">
      <c r="A35" s="19" t="s">
        <v>20</v>
      </c>
      <c r="B35" s="24">
        <f>-$B$12*$B$11</f>
        <v>-80</v>
      </c>
      <c r="C35" s="34">
        <f>-$B$12*$B$11</f>
        <v>-80</v>
      </c>
      <c r="D35" s="9"/>
    </row>
    <row r="36" spans="1:11" x14ac:dyDescent="0.25">
      <c r="A36" s="19" t="s">
        <v>8</v>
      </c>
      <c r="B36" s="24">
        <f>-B24</f>
        <v>0</v>
      </c>
      <c r="C36" s="34">
        <f>-C24</f>
        <v>-8</v>
      </c>
      <c r="D36" s="9"/>
    </row>
    <row r="37" spans="1:11" x14ac:dyDescent="0.25">
      <c r="A37" s="19" t="s">
        <v>43</v>
      </c>
      <c r="B37" s="24">
        <f>-(B36+B35)*$B$14</f>
        <v>16</v>
      </c>
      <c r="C37" s="34">
        <f>-(C36+C35)*$B$14</f>
        <v>17.600000000000001</v>
      </c>
      <c r="D37" s="9"/>
    </row>
    <row r="38" spans="1:11" x14ac:dyDescent="0.25">
      <c r="A38" s="61" t="s">
        <v>93</v>
      </c>
      <c r="B38" s="42">
        <f>-(B29+B35+B36+B37)</f>
        <v>-156</v>
      </c>
      <c r="C38" s="43">
        <f>-(C29+C35+C36+C37)</f>
        <v>-173.6</v>
      </c>
      <c r="D38" s="9"/>
    </row>
    <row r="39" spans="1:11" x14ac:dyDescent="0.25">
      <c r="A39" s="40" t="s">
        <v>11</v>
      </c>
      <c r="B39" s="56">
        <f>SUM(B34:B38)</f>
        <v>-1020</v>
      </c>
      <c r="C39" s="57">
        <f>SUM(C34:C38)</f>
        <v>-869</v>
      </c>
      <c r="D39" s="10"/>
    </row>
    <row r="40" spans="1:11" x14ac:dyDescent="0.25">
      <c r="A40" s="8"/>
      <c r="B40" s="10"/>
      <c r="C40" s="10"/>
      <c r="D40" s="10"/>
    </row>
    <row r="41" spans="1:11" x14ac:dyDescent="0.25">
      <c r="A41" s="27" t="s">
        <v>93</v>
      </c>
      <c r="B41" s="28">
        <f>-B38</f>
        <v>156</v>
      </c>
      <c r="C41" s="33">
        <f>-C38</f>
        <v>173.6</v>
      </c>
      <c r="D41" s="9"/>
    </row>
    <row r="42" spans="1:11" x14ac:dyDescent="0.25">
      <c r="A42" s="19" t="s">
        <v>24</v>
      </c>
      <c r="B42" s="24">
        <f>-B23</f>
        <v>-100</v>
      </c>
      <c r="C42" s="34">
        <v>0</v>
      </c>
      <c r="D42" s="9"/>
    </row>
    <row r="43" spans="1:11" x14ac:dyDescent="0.25">
      <c r="A43" s="94" t="s">
        <v>77</v>
      </c>
      <c r="B43" s="95">
        <f>B41+B42</f>
        <v>56</v>
      </c>
      <c r="C43" s="96">
        <f>C41+C42</f>
        <v>173.6</v>
      </c>
      <c r="D43" s="10"/>
      <c r="K43" s="9"/>
    </row>
    <row r="44" spans="1:11" x14ac:dyDescent="0.25">
      <c r="A44" s="8"/>
      <c r="B44" s="10"/>
      <c r="C44" s="10"/>
      <c r="D44" s="10"/>
      <c r="K44" s="9"/>
    </row>
    <row r="45" spans="1:11" ht="18.75" x14ac:dyDescent="0.3">
      <c r="A45" s="15" t="s">
        <v>129</v>
      </c>
      <c r="B45" s="10"/>
      <c r="C45" s="10"/>
      <c r="D45" s="10"/>
      <c r="K45" s="9"/>
    </row>
    <row r="46" spans="1:11" x14ac:dyDescent="0.25">
      <c r="A46" s="14" t="s">
        <v>78</v>
      </c>
      <c r="B46" s="13"/>
      <c r="G46" s="89"/>
    </row>
    <row r="47" spans="1:11" x14ac:dyDescent="0.25">
      <c r="A47" s="21" t="s">
        <v>48</v>
      </c>
      <c r="B47" s="22">
        <v>1</v>
      </c>
      <c r="C47" s="22" t="s">
        <v>66</v>
      </c>
      <c r="G47" s="89"/>
    </row>
    <row r="48" spans="1:11" x14ac:dyDescent="0.25">
      <c r="A48" s="17" t="s">
        <v>41</v>
      </c>
      <c r="B48" s="28">
        <f>B37</f>
        <v>16</v>
      </c>
      <c r="C48" s="28">
        <f>C37</f>
        <v>17.600000000000001</v>
      </c>
      <c r="G48" s="89"/>
    </row>
    <row r="49" spans="1:7" x14ac:dyDescent="0.25">
      <c r="A49" s="17" t="s">
        <v>79</v>
      </c>
      <c r="B49" s="39">
        <f>(B48+C49)/(1+B12)</f>
        <v>218.5185185185185</v>
      </c>
      <c r="C49" s="39">
        <f>C48/B12</f>
        <v>220</v>
      </c>
      <c r="G49" s="89"/>
    </row>
    <row r="50" spans="1:7" ht="18.75" x14ac:dyDescent="0.35">
      <c r="A50" s="20" t="s">
        <v>80</v>
      </c>
      <c r="B50" s="98">
        <f ca="1">$B$13+($B$13-$B$12)*(B53-B49)/B52</f>
        <v>0.11074288359176118</v>
      </c>
      <c r="C50" s="98">
        <f ca="1">$B$13+($B$13-$B$12)*(C53-C49)/C52</f>
        <v>0.11128205128205129</v>
      </c>
      <c r="G50" s="89"/>
    </row>
    <row r="51" spans="1:7" x14ac:dyDescent="0.25">
      <c r="A51" s="113" t="s">
        <v>77</v>
      </c>
      <c r="B51" s="114">
        <f>B43</f>
        <v>56</v>
      </c>
      <c r="C51" s="114">
        <f>C43</f>
        <v>173.6</v>
      </c>
      <c r="G51" s="89"/>
    </row>
    <row r="52" spans="1:7" x14ac:dyDescent="0.25">
      <c r="A52" s="45" t="s">
        <v>70</v>
      </c>
      <c r="B52" s="51">
        <f ca="1">(B51+C52)/(1+B50)</f>
        <v>1454.8821548821545</v>
      </c>
      <c r="C52" s="51">
        <f ca="1">C51/C50</f>
        <v>1559.9999999999998</v>
      </c>
      <c r="G52" s="89"/>
    </row>
    <row r="53" spans="1:7" x14ac:dyDescent="0.25">
      <c r="A53" s="16" t="s">
        <v>40</v>
      </c>
      <c r="B53" s="65">
        <f>B11</f>
        <v>1000</v>
      </c>
      <c r="C53" s="65">
        <f>B53+B22</f>
        <v>1100</v>
      </c>
      <c r="G53" s="89"/>
    </row>
    <row r="54" spans="1:7" x14ac:dyDescent="0.25">
      <c r="A54" s="97" t="s">
        <v>94</v>
      </c>
      <c r="B54" s="70">
        <f ca="1">B52+B11</f>
        <v>2454.8821548821543</v>
      </c>
      <c r="C54" s="70">
        <f ca="1">C52+C53</f>
        <v>2660</v>
      </c>
      <c r="G54" s="89"/>
    </row>
    <row r="55" spans="1:7" x14ac:dyDescent="0.25">
      <c r="B55" s="90"/>
      <c r="C55" s="90"/>
      <c r="G55" s="89"/>
    </row>
    <row r="56" spans="1:7" ht="18.75" x14ac:dyDescent="0.3">
      <c r="A56" s="15" t="s">
        <v>130</v>
      </c>
    </row>
    <row r="57" spans="1:7" x14ac:dyDescent="0.25">
      <c r="A57" s="14" t="s">
        <v>98</v>
      </c>
    </row>
    <row r="58" spans="1:7" x14ac:dyDescent="0.25">
      <c r="A58" s="21" t="s">
        <v>48</v>
      </c>
      <c r="B58" s="22">
        <v>1</v>
      </c>
      <c r="C58" s="22" t="s">
        <v>66</v>
      </c>
    </row>
    <row r="59" spans="1:7" x14ac:dyDescent="0.25">
      <c r="A59" s="27" t="s">
        <v>96</v>
      </c>
      <c r="B59" s="28">
        <f>B60+B61</f>
        <v>200</v>
      </c>
      <c r="C59" s="28">
        <f>C60+C61</f>
        <v>200</v>
      </c>
    </row>
    <row r="60" spans="1:7" x14ac:dyDescent="0.25">
      <c r="A60" s="19" t="s">
        <v>26</v>
      </c>
      <c r="B60" s="24">
        <f>B23</f>
        <v>100</v>
      </c>
      <c r="C60" s="24">
        <f>C23</f>
        <v>100</v>
      </c>
    </row>
    <row r="61" spans="1:7" x14ac:dyDescent="0.25">
      <c r="A61" s="29" t="s">
        <v>25</v>
      </c>
      <c r="B61" s="39">
        <f>B22</f>
        <v>100</v>
      </c>
      <c r="C61" s="39">
        <f>C22</f>
        <v>100</v>
      </c>
    </row>
    <row r="62" spans="1:7" x14ac:dyDescent="0.25">
      <c r="A62" s="19" t="s">
        <v>76</v>
      </c>
      <c r="B62" s="24">
        <v>0</v>
      </c>
      <c r="C62" s="24">
        <f>$B$61*$B$12</f>
        <v>8</v>
      </c>
      <c r="D62" s="9"/>
    </row>
    <row r="63" spans="1:7" x14ac:dyDescent="0.25">
      <c r="A63" s="19" t="s">
        <v>93</v>
      </c>
      <c r="B63" s="24">
        <f>B41</f>
        <v>156</v>
      </c>
      <c r="C63" s="24">
        <f>C41</f>
        <v>173.6</v>
      </c>
      <c r="D63" s="9"/>
    </row>
    <row r="64" spans="1:7" ht="18.75" x14ac:dyDescent="0.35">
      <c r="A64" s="27" t="s">
        <v>80</v>
      </c>
      <c r="B64" s="110">
        <f ca="1">B50</f>
        <v>0.11074288359176118</v>
      </c>
      <c r="C64" s="110">
        <f ca="1">C50</f>
        <v>0.11128205128205129</v>
      </c>
      <c r="D64" s="9"/>
    </row>
    <row r="65" spans="1:4" x14ac:dyDescent="0.25">
      <c r="A65" s="19" t="s">
        <v>27</v>
      </c>
      <c r="B65" s="24">
        <v>0</v>
      </c>
      <c r="C65" s="24">
        <f ca="1">$B$60*C64</f>
        <v>11.12820512820513</v>
      </c>
      <c r="D65" s="9"/>
    </row>
    <row r="66" spans="1:4" x14ac:dyDescent="0.25">
      <c r="A66" s="115" t="s">
        <v>97</v>
      </c>
      <c r="B66" s="116">
        <f>B63-B65</f>
        <v>156</v>
      </c>
      <c r="C66" s="116">
        <f ca="1">C63-C65</f>
        <v>162.47179487179486</v>
      </c>
      <c r="D66" s="9"/>
    </row>
    <row r="67" spans="1:4" x14ac:dyDescent="0.25">
      <c r="A67" s="50" t="s">
        <v>70</v>
      </c>
      <c r="B67" s="51">
        <f ca="1">(B66+C67)/(1+B64)</f>
        <v>1454.8821548821545</v>
      </c>
      <c r="C67" s="51">
        <f ca="1">C66/C64</f>
        <v>1459.9999999999998</v>
      </c>
    </row>
    <row r="68" spans="1:4" x14ac:dyDescent="0.25">
      <c r="A68" s="11"/>
      <c r="B68" s="91"/>
      <c r="C68" s="91"/>
    </row>
    <row r="69" spans="1:4" ht="18.75" x14ac:dyDescent="0.3">
      <c r="A69" s="15" t="s">
        <v>131</v>
      </c>
    </row>
    <row r="70" spans="1:4" x14ac:dyDescent="0.25">
      <c r="A70" s="14" t="s">
        <v>99</v>
      </c>
    </row>
    <row r="71" spans="1:4" x14ac:dyDescent="0.25">
      <c r="A71" s="21" t="s">
        <v>48</v>
      </c>
      <c r="B71" s="22">
        <v>1</v>
      </c>
      <c r="C71" s="22" t="s">
        <v>66</v>
      </c>
    </row>
    <row r="72" spans="1:4" x14ac:dyDescent="0.25">
      <c r="A72" s="27" t="s">
        <v>28</v>
      </c>
      <c r="B72" s="131">
        <v>2000</v>
      </c>
      <c r="C72" s="62">
        <f>B72+B21</f>
        <v>2200</v>
      </c>
      <c r="D72" s="12"/>
    </row>
    <row r="73" spans="1:4" x14ac:dyDescent="0.25">
      <c r="A73" s="19" t="s">
        <v>29</v>
      </c>
      <c r="B73" s="65">
        <f>B11</f>
        <v>1000</v>
      </c>
      <c r="C73" s="63">
        <f>B73+B22</f>
        <v>1100</v>
      </c>
      <c r="D73" s="12"/>
    </row>
    <row r="74" spans="1:4" x14ac:dyDescent="0.25">
      <c r="A74" s="29" t="s">
        <v>30</v>
      </c>
      <c r="B74" s="55">
        <f>B72-B73</f>
        <v>1000</v>
      </c>
      <c r="C74" s="111">
        <f>C72-C73</f>
        <v>1100</v>
      </c>
      <c r="D74" s="9"/>
    </row>
    <row r="75" spans="1:4" x14ac:dyDescent="0.25">
      <c r="A75" s="19" t="s">
        <v>93</v>
      </c>
      <c r="B75" s="24">
        <f>B63</f>
        <v>156</v>
      </c>
      <c r="C75" s="28">
        <f>C63</f>
        <v>173.6</v>
      </c>
      <c r="D75" s="9"/>
    </row>
    <row r="76" spans="1:4" ht="18.75" x14ac:dyDescent="0.35">
      <c r="A76" s="27" t="s">
        <v>80</v>
      </c>
      <c r="B76" s="110">
        <f ca="1">B64</f>
        <v>0.11074288359176118</v>
      </c>
      <c r="C76" s="110">
        <f ca="1">C64</f>
        <v>0.11128205128205129</v>
      </c>
      <c r="D76" s="9"/>
    </row>
    <row r="77" spans="1:4" x14ac:dyDescent="0.25">
      <c r="A77" s="19" t="s">
        <v>100</v>
      </c>
      <c r="B77" s="24">
        <f ca="1">B74*B50</f>
        <v>110.74288359176118</v>
      </c>
      <c r="C77" s="24">
        <f ca="1">C74*C50</f>
        <v>122.41025641025642</v>
      </c>
      <c r="D77" s="9"/>
    </row>
    <row r="78" spans="1:4" x14ac:dyDescent="0.25">
      <c r="A78" s="117" t="s">
        <v>31</v>
      </c>
      <c r="B78" s="114">
        <f ca="1">B75-B77</f>
        <v>45.257116408238815</v>
      </c>
      <c r="C78" s="114">
        <f ca="1">C75-C77</f>
        <v>51.189743589743571</v>
      </c>
      <c r="D78" s="10"/>
    </row>
    <row r="79" spans="1:4" x14ac:dyDescent="0.25">
      <c r="A79" s="53" t="s">
        <v>32</v>
      </c>
      <c r="B79" s="112">
        <f ca="1">(B78+C79)/(1+B76)</f>
        <v>454.88215488215462</v>
      </c>
      <c r="C79" s="112">
        <f ca="1">C78/C76</f>
        <v>459.99999999999977</v>
      </c>
    </row>
    <row r="80" spans="1:4" x14ac:dyDescent="0.25">
      <c r="A80" s="19" t="s">
        <v>101</v>
      </c>
      <c r="B80" s="65">
        <f>B74</f>
        <v>1000</v>
      </c>
      <c r="C80" s="65">
        <f>C74</f>
        <v>1100</v>
      </c>
    </row>
    <row r="81" spans="1:4" x14ac:dyDescent="0.25">
      <c r="A81" s="50" t="s">
        <v>70</v>
      </c>
      <c r="B81" s="51">
        <f ca="1">B80+B79</f>
        <v>1454.8821548821547</v>
      </c>
      <c r="C81" s="51">
        <f ca="1">C80+C79</f>
        <v>1559.9999999999998</v>
      </c>
    </row>
    <row r="83" spans="1:4" ht="18.75" x14ac:dyDescent="0.3">
      <c r="A83" s="15" t="s">
        <v>132</v>
      </c>
    </row>
    <row r="84" spans="1:4" x14ac:dyDescent="0.25">
      <c r="A84" s="14" t="s">
        <v>46</v>
      </c>
    </row>
    <row r="85" spans="1:4" x14ac:dyDescent="0.25">
      <c r="A85" s="21" t="s">
        <v>48</v>
      </c>
      <c r="B85" s="22">
        <v>1</v>
      </c>
      <c r="C85" s="22" t="s">
        <v>66</v>
      </c>
    </row>
    <row r="86" spans="1:4" x14ac:dyDescent="0.25">
      <c r="A86" s="25" t="s">
        <v>102</v>
      </c>
      <c r="B86" s="84">
        <f>B72</f>
        <v>2000</v>
      </c>
      <c r="C86" s="84">
        <f>C72</f>
        <v>2200</v>
      </c>
      <c r="D86" s="9"/>
    </row>
    <row r="87" spans="1:4" x14ac:dyDescent="0.25">
      <c r="A87" s="19" t="s">
        <v>103</v>
      </c>
      <c r="B87" s="24">
        <f>B29</f>
        <v>220</v>
      </c>
      <c r="C87" s="24">
        <f>C29</f>
        <v>244</v>
      </c>
      <c r="D87" s="9"/>
    </row>
    <row r="88" spans="1:4" x14ac:dyDescent="0.25">
      <c r="A88" s="19" t="s">
        <v>0</v>
      </c>
      <c r="B88" s="98">
        <f ca="1">'Část 3'!B64</f>
        <v>9.17020984775751E-2</v>
      </c>
      <c r="C88" s="98">
        <f ca="1">'Část 3'!C64</f>
        <v>9.1729323308270688E-2</v>
      </c>
      <c r="D88" s="9"/>
    </row>
    <row r="89" spans="1:4" x14ac:dyDescent="0.25">
      <c r="A89" s="19" t="s">
        <v>104</v>
      </c>
      <c r="B89" s="24">
        <f ca="1">B86*B88</f>
        <v>183.40419695515021</v>
      </c>
      <c r="C89" s="24">
        <f ca="1">C86*C88</f>
        <v>201.80451127819552</v>
      </c>
    </row>
    <row r="90" spans="1:4" x14ac:dyDescent="0.25">
      <c r="A90" s="117" t="s">
        <v>46</v>
      </c>
      <c r="B90" s="114">
        <f ca="1">B87-B89</f>
        <v>36.595803044849788</v>
      </c>
      <c r="C90" s="114">
        <f ca="1">C87-C89</f>
        <v>42.19548872180448</v>
      </c>
    </row>
    <row r="91" spans="1:4" x14ac:dyDescent="0.25">
      <c r="A91" s="19" t="s">
        <v>1</v>
      </c>
      <c r="B91" s="65">
        <f ca="1">(B90+C91)/(1+B88)</f>
        <v>454.88215488215485</v>
      </c>
      <c r="C91" s="24">
        <f ca="1">C90/C88</f>
        <v>459.9999999999996</v>
      </c>
    </row>
    <row r="92" spans="1:4" x14ac:dyDescent="0.25">
      <c r="A92" s="19" t="s">
        <v>15</v>
      </c>
      <c r="B92" s="65">
        <f>B86</f>
        <v>2000</v>
      </c>
      <c r="C92" s="65">
        <f>C86</f>
        <v>2200</v>
      </c>
    </row>
    <row r="93" spans="1:4" x14ac:dyDescent="0.25">
      <c r="A93" s="80" t="s">
        <v>21</v>
      </c>
      <c r="B93" s="81">
        <f ca="1">B91+B92</f>
        <v>2454.8821548821547</v>
      </c>
      <c r="C93" s="81">
        <f ca="1">C91+C92</f>
        <v>2659.9999999999995</v>
      </c>
    </row>
    <row r="94" spans="1:4" x14ac:dyDescent="0.25">
      <c r="A94" s="19" t="s">
        <v>19</v>
      </c>
      <c r="B94" s="65">
        <f>B73</f>
        <v>1000</v>
      </c>
      <c r="C94" s="65">
        <f>C73</f>
        <v>1100</v>
      </c>
    </row>
    <row r="95" spans="1:4" x14ac:dyDescent="0.25">
      <c r="A95" s="50" t="s">
        <v>70</v>
      </c>
      <c r="B95" s="51">
        <f ca="1">B93-B94</f>
        <v>1454.8821548821547</v>
      </c>
      <c r="C95" s="51">
        <f ca="1">C93-C94</f>
        <v>1559.9999999999995</v>
      </c>
    </row>
    <row r="97" spans="1:3" x14ac:dyDescent="0.25">
      <c r="A97" s="14" t="s">
        <v>105</v>
      </c>
    </row>
    <row r="98" spans="1:3" x14ac:dyDescent="0.25">
      <c r="A98" s="21" t="s">
        <v>48</v>
      </c>
      <c r="B98" s="22">
        <v>1</v>
      </c>
      <c r="C98" s="22" t="s">
        <v>66</v>
      </c>
    </row>
    <row r="99" spans="1:3" x14ac:dyDescent="0.25">
      <c r="A99" s="19" t="s">
        <v>23</v>
      </c>
      <c r="B99" s="28">
        <f>-B38</f>
        <v>156</v>
      </c>
      <c r="C99" s="28">
        <f>-C38</f>
        <v>173.6</v>
      </c>
    </row>
    <row r="100" spans="1:3" x14ac:dyDescent="0.25">
      <c r="A100" s="19" t="s">
        <v>49</v>
      </c>
      <c r="B100" s="55">
        <f>B74</f>
        <v>1000</v>
      </c>
      <c r="C100" s="55">
        <f>C74</f>
        <v>1100</v>
      </c>
    </row>
    <row r="101" spans="1:3" ht="18.75" x14ac:dyDescent="0.35">
      <c r="A101" s="27" t="s">
        <v>80</v>
      </c>
      <c r="B101" s="74">
        <f ca="1">B50</f>
        <v>0.11074288359176118</v>
      </c>
      <c r="C101" s="74">
        <f ca="1">C50</f>
        <v>0.11128205128205129</v>
      </c>
    </row>
    <row r="102" spans="1:3" x14ac:dyDescent="0.25">
      <c r="A102" s="19" t="s">
        <v>100</v>
      </c>
      <c r="B102" s="109">
        <f ca="1">B100*B101</f>
        <v>110.74288359176118</v>
      </c>
      <c r="C102" s="109">
        <f ca="1">C100*C101</f>
        <v>122.41025641025642</v>
      </c>
    </row>
    <row r="103" spans="1:3" x14ac:dyDescent="0.25">
      <c r="A103" s="117" t="s">
        <v>47</v>
      </c>
      <c r="B103" s="118">
        <f ca="1">B99-B102</f>
        <v>45.257116408238815</v>
      </c>
      <c r="C103" s="118">
        <f ca="1">C99-C102</f>
        <v>51.189743589743571</v>
      </c>
    </row>
    <row r="104" spans="1:3" x14ac:dyDescent="0.25">
      <c r="A104" s="19" t="s">
        <v>50</v>
      </c>
      <c r="B104" s="24">
        <f ca="1">(B103+C104)/(1+B101)</f>
        <v>454.88215488215462</v>
      </c>
      <c r="C104" s="24">
        <f ca="1">C103/C101</f>
        <v>459.99999999999977</v>
      </c>
    </row>
    <row r="105" spans="1:3" x14ac:dyDescent="0.25">
      <c r="A105" s="19" t="s">
        <v>49</v>
      </c>
      <c r="B105" s="65">
        <f>B80</f>
        <v>1000</v>
      </c>
      <c r="C105" s="65">
        <f>C80</f>
        <v>1100</v>
      </c>
    </row>
    <row r="106" spans="1:3" x14ac:dyDescent="0.25">
      <c r="A106" s="50" t="s">
        <v>70</v>
      </c>
      <c r="B106" s="51">
        <f ca="1">B105+B104</f>
        <v>1454.8821548821547</v>
      </c>
      <c r="C106" s="51">
        <f ca="1">C105+C104</f>
        <v>1559.9999999999998</v>
      </c>
    </row>
  </sheetData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&amp;LMařík, M. a kol.: Metody oceňování podniku pro pokročilé
Ekopress 2023&amp;RPříklad: Vztah MKZ, DCF a EVA</oddHeader>
    <oddFooter xml:space="preserve">&amp;C&amp;A - str. &amp;P&amp;R©  Miloš Mařík, Pavla Maříková </oddFooter>
  </headerFooter>
  <rowBreaks count="2" manualBreakCount="2">
    <brk id="44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Úvod</vt:lpstr>
      <vt:lpstr>Část 1 </vt:lpstr>
      <vt:lpstr>Část 2</vt:lpstr>
      <vt:lpstr>Část 3</vt:lpstr>
      <vt:lpstr>Část 4, 5 a 6</vt:lpstr>
    </vt:vector>
  </TitlesOfParts>
  <Company>Mařík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Vztah metod KČV, DCF a EVA</dc:title>
  <dc:subject>Metody oceňování podniku pro pokročilé</dc:subject>
  <dc:creator>Mařík Miloš, Maříková Pavla</dc:creator>
  <cp:lastModifiedBy>Pavla Maříková</cp:lastModifiedBy>
  <cp:lastPrinted>2023-08-09T15:56:57Z</cp:lastPrinted>
  <dcterms:created xsi:type="dcterms:W3CDTF">2008-09-29T10:49:31Z</dcterms:created>
  <dcterms:modified xsi:type="dcterms:W3CDTF">2023-08-09T15:57:04Z</dcterms:modified>
</cp:coreProperties>
</file>