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checkCompatibility="1" defaultThemeVersion="124226"/>
  <bookViews>
    <workbookView xWindow="120" yWindow="105" windowWidth="9450" windowHeight="6330"/>
  </bookViews>
  <sheets>
    <sheet name="Úvod " sheetId="40" r:id="rId1"/>
    <sheet name="Regresní funkce" sheetId="36" r:id="rId2"/>
    <sheet name="Dopočet chybějících roků" sheetId="35" r:id="rId3"/>
    <sheet name="Rf a ocenění" sheetId="41" r:id="rId4"/>
  </sheets>
  <calcPr calcId="125725" iterate="1"/>
</workbook>
</file>

<file path=xl/calcChain.xml><?xml version="1.0" encoding="utf-8"?>
<calcChain xmlns="http://schemas.openxmlformats.org/spreadsheetml/2006/main">
  <c r="B32" i="41"/>
  <c r="B24" i="35"/>
  <c r="B24" i="41" s="1"/>
  <c r="B19" i="35"/>
  <c r="B19" i="41" s="1"/>
  <c r="B16" i="35"/>
  <c r="B16" i="41" s="1"/>
  <c r="B6" i="35"/>
  <c r="B6" i="41" s="1"/>
  <c r="B7" i="35"/>
  <c r="B7" i="41" s="1"/>
  <c r="B8" i="35"/>
  <c r="B8" i="41" s="1"/>
  <c r="B9" i="35"/>
  <c r="B9" i="41" s="1"/>
  <c r="B10" i="35"/>
  <c r="B10" i="41" s="1"/>
  <c r="B11" i="35"/>
  <c r="B11" i="41" s="1"/>
  <c r="B12" i="35"/>
  <c r="B12" i="41" s="1"/>
  <c r="B13" i="35"/>
  <c r="B13" i="41" s="1"/>
  <c r="B14" i="35"/>
  <c r="B14" i="41" s="1"/>
  <c r="B5" i="35"/>
  <c r="B5" i="41" s="1"/>
  <c r="F5" s="1"/>
  <c r="H5" s="1"/>
  <c r="F13" l="1"/>
  <c r="F11"/>
  <c r="F9"/>
  <c r="F7"/>
  <c r="F6"/>
  <c r="H6" s="1"/>
  <c r="F8"/>
  <c r="F10"/>
  <c r="D31"/>
  <c r="F12"/>
  <c r="F14"/>
  <c r="B33"/>
  <c r="C5"/>
  <c r="D5" s="1"/>
  <c r="F6" i="35"/>
  <c r="F7"/>
  <c r="F5"/>
  <c r="E25" i="36"/>
  <c r="F8" i="35" s="1"/>
  <c r="H7" i="41" l="1"/>
  <c r="H8" s="1"/>
  <c r="H9" s="1"/>
  <c r="H10" s="1"/>
  <c r="H11" s="1"/>
  <c r="H12" s="1"/>
  <c r="H13" s="1"/>
  <c r="H14" s="1"/>
  <c r="D32"/>
  <c r="B34"/>
  <c r="G5"/>
  <c r="I5" s="1"/>
  <c r="E5"/>
  <c r="C6" s="1"/>
  <c r="G6" s="1"/>
  <c r="C24" i="35"/>
  <c r="C5"/>
  <c r="C6"/>
  <c r="C7"/>
  <c r="C8"/>
  <c r="C9"/>
  <c r="C10"/>
  <c r="C11"/>
  <c r="C12"/>
  <c r="C13"/>
  <c r="C14"/>
  <c r="C15"/>
  <c r="B15" s="1"/>
  <c r="C16"/>
  <c r="C17"/>
  <c r="B17" s="1"/>
  <c r="C18"/>
  <c r="C19"/>
  <c r="C20"/>
  <c r="B20" s="1"/>
  <c r="C21"/>
  <c r="B21" s="1"/>
  <c r="C22"/>
  <c r="B22" s="1"/>
  <c r="C23"/>
  <c r="B23" s="1"/>
  <c r="D33" i="41" l="1"/>
  <c r="B23"/>
  <c r="F24" s="1"/>
  <c r="B17"/>
  <c r="F17" s="1"/>
  <c r="B15"/>
  <c r="F15" s="1"/>
  <c r="B21"/>
  <c r="B22"/>
  <c r="B20"/>
  <c r="F20" s="1"/>
  <c r="H15"/>
  <c r="F16"/>
  <c r="D6"/>
  <c r="D34"/>
  <c r="B35"/>
  <c r="C31"/>
  <c r="B18" i="35"/>
  <c r="H16" i="41" l="1"/>
  <c r="H17" s="1"/>
  <c r="F23"/>
  <c r="B18"/>
  <c r="F19" s="1"/>
  <c r="F21"/>
  <c r="F22"/>
  <c r="B36"/>
  <c r="D35"/>
  <c r="I6"/>
  <c r="E6"/>
  <c r="C7" s="1"/>
  <c r="F18" l="1"/>
  <c r="H18" s="1"/>
  <c r="H19" s="1"/>
  <c r="H20" s="1"/>
  <c r="H21" s="1"/>
  <c r="H22" s="1"/>
  <c r="H23" s="1"/>
  <c r="H24" s="1"/>
  <c r="C32"/>
  <c r="D36"/>
  <c r="B37"/>
  <c r="D7" l="1"/>
  <c r="E7" s="1"/>
  <c r="C8" s="1"/>
  <c r="G7"/>
  <c r="I7" s="1"/>
  <c r="B38"/>
  <c r="D37"/>
  <c r="C33" l="1"/>
  <c r="D38"/>
  <c r="B39"/>
  <c r="D8" l="1"/>
  <c r="E8" s="1"/>
  <c r="C9" s="1"/>
  <c r="G8"/>
  <c r="I8" s="1"/>
  <c r="B40"/>
  <c r="D39"/>
  <c r="G9" l="1"/>
  <c r="D40"/>
  <c r="B41"/>
  <c r="C34"/>
  <c r="D9" l="1"/>
  <c r="E9" s="1"/>
  <c r="C10" s="1"/>
  <c r="B42"/>
  <c r="D41"/>
  <c r="I9"/>
  <c r="C35" l="1"/>
  <c r="D42"/>
  <c r="B43"/>
  <c r="G10"/>
  <c r="D10" l="1"/>
  <c r="E10" s="1"/>
  <c r="C11" s="1"/>
  <c r="I10"/>
  <c r="B44"/>
  <c r="D43"/>
  <c r="D44" l="1"/>
  <c r="B45"/>
  <c r="G11"/>
  <c r="C36"/>
  <c r="D11" l="1"/>
  <c r="E11" s="1"/>
  <c r="C12" s="1"/>
  <c r="I11"/>
  <c r="B46"/>
  <c r="D45"/>
  <c r="G12" l="1"/>
  <c r="D46"/>
  <c r="B47"/>
  <c r="C37"/>
  <c r="D12" l="1"/>
  <c r="E12" s="1"/>
  <c r="C13" s="1"/>
  <c r="B48"/>
  <c r="D47"/>
  <c r="I12"/>
  <c r="C38" l="1"/>
  <c r="D48"/>
  <c r="B49"/>
  <c r="G13"/>
  <c r="D13" l="1"/>
  <c r="E13" s="1"/>
  <c r="C14" s="1"/>
  <c r="I13"/>
  <c r="B50"/>
  <c r="D49"/>
  <c r="G14" l="1"/>
  <c r="D50"/>
  <c r="D51" s="1"/>
  <c r="C39"/>
  <c r="D14" l="1"/>
  <c r="E14" s="1"/>
  <c r="C15" s="1"/>
  <c r="I14"/>
  <c r="C40" l="1"/>
  <c r="G15"/>
  <c r="D15" l="1"/>
  <c r="E15" s="1"/>
  <c r="C16" s="1"/>
  <c r="I15"/>
  <c r="G16" l="1"/>
  <c r="C41"/>
  <c r="D16" l="1"/>
  <c r="E16" s="1"/>
  <c r="C17" s="1"/>
  <c r="I16"/>
  <c r="G17" l="1"/>
  <c r="C42"/>
  <c r="D17" l="1"/>
  <c r="E17" s="1"/>
  <c r="C18" s="1"/>
  <c r="I17"/>
  <c r="G18" l="1"/>
  <c r="C43"/>
  <c r="D18" l="1"/>
  <c r="E18" s="1"/>
  <c r="C19" s="1"/>
  <c r="I18"/>
  <c r="G19" l="1"/>
  <c r="C44"/>
  <c r="D19" l="1"/>
  <c r="E19" s="1"/>
  <c r="C20" s="1"/>
  <c r="I19"/>
  <c r="G20" l="1"/>
  <c r="C45"/>
  <c r="D20" l="1"/>
  <c r="E20" s="1"/>
  <c r="C21" s="1"/>
  <c r="I20"/>
  <c r="G21" l="1"/>
  <c r="C46"/>
  <c r="D21" l="1"/>
  <c r="E21" s="1"/>
  <c r="C22" s="1"/>
  <c r="I21"/>
  <c r="G22" l="1"/>
  <c r="C47"/>
  <c r="D22" l="1"/>
  <c r="E22" s="1"/>
  <c r="C23" s="1"/>
  <c r="I22"/>
  <c r="G23" l="1"/>
  <c r="C48"/>
  <c r="D23" l="1"/>
  <c r="E23" s="1"/>
  <c r="C24" s="1"/>
  <c r="I23"/>
  <c r="G24" l="1"/>
  <c r="C49"/>
  <c r="D24" l="1"/>
  <c r="E24" s="1"/>
  <c r="I24"/>
  <c r="C50" s="1"/>
  <c r="C51" s="1"/>
</calcChain>
</file>

<file path=xl/sharedStrings.xml><?xml version="1.0" encoding="utf-8"?>
<sst xmlns="http://schemas.openxmlformats.org/spreadsheetml/2006/main" count="61" uniqueCount="49">
  <si>
    <t>g</t>
  </si>
  <si>
    <t>d</t>
  </si>
  <si>
    <t>Rok</t>
  </si>
  <si>
    <t>Suma</t>
  </si>
  <si>
    <t>x</t>
  </si>
  <si>
    <t>FCFF</t>
  </si>
  <si>
    <t>Spotová míra</t>
  </si>
  <si>
    <t>Spoty</t>
  </si>
  <si>
    <t>Odúročitel spot</t>
  </si>
  <si>
    <t>Odúročitel swap</t>
  </si>
  <si>
    <t>Rovnice:</t>
  </si>
  <si>
    <t>a</t>
  </si>
  <si>
    <t>b</t>
  </si>
  <si>
    <t>c</t>
  </si>
  <si>
    <t>x2</t>
  </si>
  <si>
    <t>x3</t>
  </si>
  <si>
    <t>SH spoty</t>
  </si>
  <si>
    <t>SH swapy</t>
  </si>
  <si>
    <t>Vyrovnáno až od 2. roku</t>
  </si>
  <si>
    <t>Swapy</t>
  </si>
  <si>
    <t>Mařík Miloš a kol.:</t>
  </si>
  <si>
    <t>METODY OCEŇOVÁNÍ PODNIKU PRO POKROČILÉ</t>
  </si>
  <si>
    <t>Ekopress 2011, Praha, první vydání</t>
  </si>
  <si>
    <t>ISBN 978-80-86929-80-4</t>
  </si>
  <si>
    <t>Příklad</t>
  </si>
  <si>
    <t>© Miloš Mařík, Pavla Maříková</t>
  </si>
  <si>
    <t>Ve žlutě vyznačených buňkách se nacházejí vstupní data, která je možno měnit.</t>
  </si>
  <si>
    <t>Ostatní buňky již obsahují výpočtové vzorce, které na tyto vstupy navazují.</t>
  </si>
  <si>
    <t xml:space="preserve">Po klepnutí na buňky s vypočítanou hodnotou v jednotlivých tabulkách je možné </t>
  </si>
  <si>
    <t>prohlédnout si v řádku vzorců způsob výpočtu dané hodnoty.</t>
  </si>
  <si>
    <t>BEZRIZIKOVÁ VÝNOSNOST: PRAKTICKÁ APLIKACE</t>
  </si>
  <si>
    <t>ÚROKOVÝCH SWAPOVÝCH MĚR</t>
  </si>
  <si>
    <t>Strana publikace: 299</t>
  </si>
  <si>
    <t>Úroková swapová míra</t>
  </si>
  <si>
    <t>Úrokové swapy převzaté z www.patria.cz a jejich proložení regresní funkcí</t>
  </si>
  <si>
    <t>Teoretické hodnoty</t>
  </si>
  <si>
    <t>Swapová míra</t>
  </si>
  <si>
    <t>Dopočet chybějících roků pomocí regresní funkce</t>
  </si>
  <si>
    <t>Výpočet spotových a termínových měr</t>
  </si>
  <si>
    <t>Termínové míry</t>
  </si>
  <si>
    <t>Termínová míra ze spotu</t>
  </si>
  <si>
    <t>Termínová míra ze swapu</t>
  </si>
  <si>
    <r>
      <t>1/(1+S</t>
    </r>
    <r>
      <rPr>
        <b/>
        <vertAlign val="subscript"/>
        <sz val="12"/>
        <color indexed="58"/>
        <rFont val="Times New Roman"/>
        <family val="1"/>
        <charset val="238"/>
      </rPr>
      <t>i</t>
    </r>
    <r>
      <rPr>
        <b/>
        <sz val="12"/>
        <color indexed="58"/>
        <rFont val="Times New Roman"/>
        <family val="1"/>
        <charset val="238"/>
      </rPr>
      <t>)</t>
    </r>
    <r>
      <rPr>
        <b/>
        <vertAlign val="superscript"/>
        <sz val="12"/>
        <color indexed="58"/>
        <rFont val="Times New Roman"/>
        <family val="1"/>
        <charset val="238"/>
      </rPr>
      <t>i</t>
    </r>
  </si>
  <si>
    <r>
      <t>Suma 1/(1+S</t>
    </r>
    <r>
      <rPr>
        <b/>
        <vertAlign val="subscript"/>
        <sz val="12"/>
        <color indexed="58"/>
        <rFont val="Times New Roman"/>
        <family val="1"/>
        <charset val="238"/>
      </rPr>
      <t>i</t>
    </r>
    <r>
      <rPr>
        <b/>
        <sz val="12"/>
        <color indexed="58"/>
        <rFont val="Times New Roman"/>
        <family val="1"/>
        <charset val="238"/>
      </rPr>
      <t>)</t>
    </r>
    <r>
      <rPr>
        <b/>
        <vertAlign val="superscript"/>
        <sz val="12"/>
        <color indexed="58"/>
        <rFont val="Times New Roman"/>
        <family val="1"/>
        <charset val="238"/>
      </rPr>
      <t>i</t>
    </r>
  </si>
  <si>
    <t>Ocenění na základě fiktivního peněžního toku</t>
  </si>
  <si>
    <t>Rovnice je počítána až od swapu  pro rok 2.</t>
  </si>
  <si>
    <t>U dopočítávaných hodnot je prováděn test, zda</t>
  </si>
  <si>
    <t>teoretická hodnota není vyšší než následující</t>
  </si>
  <si>
    <t>skutečná hodnota.</t>
  </si>
</sst>
</file>

<file path=xl/styles.xml><?xml version="1.0" encoding="utf-8"?>
<styleSheet xmlns="http://schemas.openxmlformats.org/spreadsheetml/2006/main">
  <numFmts count="9">
    <numFmt numFmtId="164" formatCode="0.0000"/>
    <numFmt numFmtId="165" formatCode="#,##0.0"/>
    <numFmt numFmtId="166" formatCode="0.000%"/>
    <numFmt numFmtId="167" formatCode="0_);\-0_)"/>
    <numFmt numFmtId="168" formatCode="0_)"/>
    <numFmt numFmtId="169" formatCode="0_);\-0_);"/>
    <numFmt numFmtId="170" formatCode="#,##0_);[Red]\-#,##0_)"/>
    <numFmt numFmtId="171" formatCode="0.0000000000"/>
    <numFmt numFmtId="172" formatCode="0.000000"/>
  </numFmts>
  <fonts count="3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color indexed="8"/>
      <name val="Arial CE"/>
      <family val="2"/>
      <charset val="238"/>
    </font>
    <font>
      <sz val="10"/>
      <name val="Arial"/>
      <family val="2"/>
      <charset val="238"/>
    </font>
    <font>
      <b/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9"/>
      <name val="Verdana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color indexed="16"/>
      <name val="Arial"/>
      <family val="2"/>
      <charset val="238"/>
    </font>
    <font>
      <sz val="10"/>
      <color indexed="16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1"/>
      <color indexed="10"/>
      <name val="Arial CE"/>
      <family val="2"/>
      <charset val="238"/>
    </font>
    <font>
      <b/>
      <sz val="14"/>
      <color indexed="12"/>
      <name val="Times New Roman"/>
      <family val="1"/>
      <charset val="238"/>
    </font>
    <font>
      <b/>
      <sz val="12"/>
      <color indexed="58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vertAlign val="superscript"/>
      <sz val="12"/>
      <color indexed="58"/>
      <name val="Times New Roman"/>
      <family val="1"/>
      <charset val="238"/>
    </font>
    <font>
      <b/>
      <vertAlign val="subscript"/>
      <sz val="12"/>
      <color indexed="58"/>
      <name val="Times New Roman"/>
      <family val="1"/>
      <charset val="238"/>
    </font>
    <font>
      <b/>
      <sz val="11"/>
      <color theme="5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</font>
    <font>
      <b/>
      <sz val="11"/>
      <color theme="4"/>
      <name val="Calibri"/>
      <family val="2"/>
      <charset val="238"/>
    </font>
    <font>
      <b/>
      <sz val="11"/>
      <color theme="4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6"/>
        <bgColor indexed="13"/>
      </patternFill>
    </fill>
    <fill>
      <patternFill patternType="solid">
        <fgColor indexed="49"/>
        <bgColor indexed="11"/>
      </patternFill>
    </fill>
    <fill>
      <patternFill patternType="solid">
        <fgColor indexed="9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4" fillId="0" borderId="0"/>
    <xf numFmtId="0" fontId="7" fillId="0" borderId="0">
      <alignment wrapText="1"/>
    </xf>
    <xf numFmtId="9" fontId="10" fillId="0" borderId="0" applyFont="0" applyFill="0" applyBorder="0" applyAlignment="0" applyProtection="0"/>
    <xf numFmtId="168" fontId="4" fillId="2" borderId="0" applyBorder="0"/>
    <xf numFmtId="168" fontId="5" fillId="2" borderId="0" applyBorder="0"/>
    <xf numFmtId="167" fontId="4" fillId="2" borderId="0" applyBorder="0">
      <alignment horizontal="left"/>
    </xf>
    <xf numFmtId="167" fontId="5" fillId="2" borderId="0" applyBorder="0">
      <alignment horizontal="left"/>
    </xf>
    <xf numFmtId="170" fontId="6" fillId="3" borderId="1">
      <protection locked="0"/>
    </xf>
    <xf numFmtId="169" fontId="4" fillId="4" borderId="0" applyBorder="0">
      <alignment horizontal="left"/>
    </xf>
    <xf numFmtId="169" fontId="5" fillId="4" borderId="0" applyBorder="0">
      <alignment horizontal="left"/>
    </xf>
    <xf numFmtId="170" fontId="5" fillId="5" borderId="1"/>
    <xf numFmtId="170" fontId="5" fillId="6" borderId="1"/>
    <xf numFmtId="0" fontId="3" fillId="7" borderId="2" applyBorder="0"/>
    <xf numFmtId="1" fontId="4" fillId="7" borderId="0" applyBorder="0">
      <alignment horizontal="left"/>
    </xf>
    <xf numFmtId="167" fontId="4" fillId="8" borderId="3" applyNumberFormat="0" applyBorder="0">
      <alignment horizontal="center" vertical="center"/>
    </xf>
    <xf numFmtId="0" fontId="7" fillId="0" borderId="0"/>
    <xf numFmtId="0" fontId="2" fillId="0" borderId="0"/>
  </cellStyleXfs>
  <cellXfs count="55">
    <xf numFmtId="0" fontId="0" fillId="0" borderId="0" xfId="0"/>
    <xf numFmtId="0" fontId="14" fillId="0" borderId="0" xfId="1"/>
    <xf numFmtId="0" fontId="8" fillId="0" borderId="0" xfId="1" applyFont="1"/>
    <xf numFmtId="0" fontId="14" fillId="0" borderId="4" xfId="1" applyBorder="1"/>
    <xf numFmtId="0" fontId="14" fillId="0" borderId="6" xfId="1" applyBorder="1"/>
    <xf numFmtId="0" fontId="14" fillId="0" borderId="7" xfId="1" applyBorder="1"/>
    <xf numFmtId="0" fontId="14" fillId="0" borderId="8" xfId="1" applyBorder="1"/>
    <xf numFmtId="0" fontId="14" fillId="0" borderId="9" xfId="1" applyBorder="1"/>
    <xf numFmtId="171" fontId="14" fillId="0" borderId="10" xfId="1" applyNumberFormat="1" applyBorder="1"/>
    <xf numFmtId="0" fontId="14" fillId="0" borderId="11" xfId="1" applyBorder="1"/>
    <xf numFmtId="0" fontId="9" fillId="0" borderId="0" xfId="1" applyFont="1"/>
    <xf numFmtId="0" fontId="14" fillId="0" borderId="12" xfId="1" applyBorder="1" applyAlignment="1">
      <alignment horizontal="right"/>
    </xf>
    <xf numFmtId="166" fontId="14" fillId="0" borderId="0" xfId="3" applyNumberFormat="1" applyFont="1"/>
    <xf numFmtId="0" fontId="12" fillId="0" borderId="0" xfId="0" applyFont="1" applyAlignment="1">
      <alignment horizontal="right" wrapText="1"/>
    </xf>
    <xf numFmtId="0" fontId="7" fillId="0" borderId="0" xfId="16"/>
    <xf numFmtId="0" fontId="17" fillId="0" borderId="0" xfId="16" applyFont="1"/>
    <xf numFmtId="0" fontId="13" fillId="0" borderId="0" xfId="16" applyFont="1"/>
    <xf numFmtId="0" fontId="2" fillId="0" borderId="0" xfId="17"/>
    <xf numFmtId="0" fontId="19" fillId="0" borderId="0" xfId="16" applyFont="1"/>
    <xf numFmtId="0" fontId="5" fillId="0" borderId="0" xfId="16" applyFont="1"/>
    <xf numFmtId="0" fontId="20" fillId="0" borderId="0" xfId="0" applyFont="1"/>
    <xf numFmtId="0" fontId="21" fillId="9" borderId="1" xfId="0" applyFont="1" applyFill="1" applyBorder="1" applyAlignment="1">
      <alignment horizontal="center" vertical="top" wrapText="1"/>
    </xf>
    <xf numFmtId="0" fontId="21" fillId="9" borderId="1" xfId="0" applyFont="1" applyFill="1" applyBorder="1" applyAlignment="1">
      <alignment horizontal="center" vertical="top"/>
    </xf>
    <xf numFmtId="0" fontId="14" fillId="0" borderId="1" xfId="1" applyBorder="1"/>
    <xf numFmtId="166" fontId="10" fillId="10" borderId="1" xfId="3" applyNumberFormat="1" applyFont="1" applyFill="1" applyBorder="1" applyAlignment="1">
      <alignment wrapText="1"/>
    </xf>
    <xf numFmtId="171" fontId="14" fillId="10" borderId="5" xfId="1" applyNumberFormat="1" applyFill="1" applyBorder="1"/>
    <xf numFmtId="171" fontId="14" fillId="10" borderId="0" xfId="1" applyNumberFormat="1" applyFill="1" applyBorder="1"/>
    <xf numFmtId="171" fontId="14" fillId="10" borderId="10" xfId="1" applyNumberFormat="1" applyFill="1" applyBorder="1"/>
    <xf numFmtId="9" fontId="14" fillId="10" borderId="13" xfId="1" applyNumberFormat="1" applyFill="1" applyBorder="1"/>
    <xf numFmtId="0" fontId="14" fillId="0" borderId="0" xfId="1" applyBorder="1"/>
    <xf numFmtId="166" fontId="10" fillId="0" borderId="1" xfId="3" applyNumberFormat="1" applyFont="1" applyBorder="1" applyAlignment="1">
      <alignment wrapText="1"/>
    </xf>
    <xf numFmtId="0" fontId="11" fillId="0" borderId="1" xfId="1" applyFont="1" applyBorder="1"/>
    <xf numFmtId="166" fontId="11" fillId="0" borderId="1" xfId="3" applyNumberFormat="1" applyFont="1" applyBorder="1" applyAlignment="1">
      <alignment wrapText="1"/>
    </xf>
    <xf numFmtId="0" fontId="1" fillId="0" borderId="0" xfId="1" applyFont="1"/>
    <xf numFmtId="171" fontId="14" fillId="0" borderId="0" xfId="1" applyNumberFormat="1" applyBorder="1"/>
    <xf numFmtId="172" fontId="14" fillId="0" borderId="1" xfId="1" applyNumberFormat="1" applyBorder="1"/>
    <xf numFmtId="164" fontId="14" fillId="0" borderId="1" xfId="1" applyNumberFormat="1" applyBorder="1"/>
    <xf numFmtId="0" fontId="22" fillId="0" borderId="1" xfId="1" applyFont="1" applyBorder="1"/>
    <xf numFmtId="0" fontId="23" fillId="0" borderId="1" xfId="1" applyFont="1" applyBorder="1"/>
    <xf numFmtId="166" fontId="26" fillId="0" borderId="1" xfId="1" applyNumberFormat="1" applyFont="1" applyBorder="1"/>
    <xf numFmtId="166" fontId="27" fillId="0" borderId="1" xfId="3" applyNumberFormat="1" applyFont="1" applyBorder="1" applyAlignment="1">
      <alignment wrapText="1"/>
    </xf>
    <xf numFmtId="166" fontId="28" fillId="0" borderId="1" xfId="3" applyNumberFormat="1" applyFont="1" applyBorder="1"/>
    <xf numFmtId="166" fontId="29" fillId="0" borderId="1" xfId="1" applyNumberFormat="1" applyFont="1" applyBorder="1"/>
    <xf numFmtId="165" fontId="14" fillId="10" borderId="1" xfId="1" applyNumberFormat="1" applyFill="1" applyBorder="1"/>
    <xf numFmtId="165" fontId="14" fillId="0" borderId="1" xfId="1" applyNumberFormat="1" applyBorder="1"/>
    <xf numFmtId="0" fontId="9" fillId="11" borderId="1" xfId="1" applyFont="1" applyFill="1" applyBorder="1" applyAlignment="1">
      <alignment horizontal="right"/>
    </xf>
    <xf numFmtId="165" fontId="9" fillId="11" borderId="1" xfId="1" applyNumberFormat="1" applyFont="1" applyFill="1" applyBorder="1"/>
    <xf numFmtId="0" fontId="14" fillId="0" borderId="0" xfId="1" applyBorder="1" applyAlignment="1">
      <alignment vertical="top"/>
    </xf>
    <xf numFmtId="171" fontId="14" fillId="0" borderId="5" xfId="1" applyNumberFormat="1" applyBorder="1"/>
    <xf numFmtId="0" fontId="18" fillId="0" borderId="0" xfId="16" applyFont="1" applyAlignment="1">
      <alignment horizontal="center"/>
    </xf>
    <xf numFmtId="0" fontId="15" fillId="0" borderId="0" xfId="16" applyFont="1" applyAlignment="1">
      <alignment horizontal="center"/>
    </xf>
    <xf numFmtId="0" fontId="7" fillId="0" borderId="0" xfId="16"/>
    <xf numFmtId="0" fontId="15" fillId="0" borderId="0" xfId="17" applyFont="1" applyAlignment="1">
      <alignment horizontal="center"/>
    </xf>
    <xf numFmtId="0" fontId="16" fillId="0" borderId="0" xfId="17" applyFont="1" applyAlignment="1">
      <alignment horizontal="center"/>
    </xf>
    <xf numFmtId="0" fontId="13" fillId="0" borderId="0" xfId="17" applyFont="1" applyAlignment="1">
      <alignment horizontal="center"/>
    </xf>
  </cellXfs>
  <cellStyles count="18">
    <cellStyle name="normální" xfId="0" builtinId="0"/>
    <cellStyle name="normální 2" xfId="1"/>
    <cellStyle name="normální 2 2" xfId="2"/>
    <cellStyle name="normální 3" xfId="17"/>
    <cellStyle name="normální_DM_2007_01_Iterace" xfId="16"/>
    <cellStyle name="procent 2" xfId="3"/>
    <cellStyle name="STCisRadku1" xfId="4"/>
    <cellStyle name="STCisRadku2" xfId="5"/>
    <cellStyle name="STCisRadku3" xfId="6"/>
    <cellStyle name="STCisRadku4" xfId="7"/>
    <cellStyle name="STEdit" xfId="8"/>
    <cellStyle name="STNazRadku1" xfId="9"/>
    <cellStyle name="STNazRadku2" xfId="10"/>
    <cellStyle name="STNonEdit" xfId="11"/>
    <cellStyle name="STNonEdit2" xfId="12"/>
    <cellStyle name="STNormální" xfId="13"/>
    <cellStyle name="STPopis1" xfId="14"/>
    <cellStyle name="STPopis2b" xfId="1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200"/>
            </a:pPr>
            <a:r>
              <a:rPr lang="cs-CZ" sz="1200" b="1" i="0" u="none" strike="noStrike" baseline="0"/>
              <a:t>Regresní funkce pro dopočet swapů za chybějící roky</a:t>
            </a:r>
            <a:endParaRPr lang="en-US" sz="1200"/>
          </a:p>
        </c:rich>
      </c:tx>
      <c:layout>
        <c:manualLayout>
          <c:xMode val="edge"/>
          <c:yMode val="edge"/>
          <c:x val="0.13521025405804865"/>
          <c:y val="2.597402597402599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592233009708754"/>
          <c:y val="0.13636363636363635"/>
          <c:w val="0.5533980582524276"/>
          <c:h val="0.71753246753246758"/>
        </c:manualLayout>
      </c:layout>
      <c:scatterChart>
        <c:scatterStyle val="smoothMarker"/>
        <c:ser>
          <c:idx val="0"/>
          <c:order val="0"/>
          <c:tx>
            <c:v>Swap</c:v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ysClr val="window" lastClr="FFFFFF">
                    <a:lumMod val="65000"/>
                  </a:sysClr>
                </a:solidFill>
              </a:ln>
            </c:spPr>
          </c:marker>
          <c:trendline>
            <c:trendlineType val="poly"/>
            <c:order val="3"/>
            <c:dispRSqr val="1"/>
            <c:dispEq val="1"/>
            <c:trendlineLbl>
              <c:layout>
                <c:manualLayout>
                  <c:x val="0.42535912137196458"/>
                  <c:y val="0.12170078740157492"/>
                </c:manualLayout>
              </c:layout>
              <c:numFmt formatCode="#,##0.0000000000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'Regresní funkce'!$A$5:$A$16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15</c:v>
                </c:pt>
                <c:pt idx="11">
                  <c:v>20</c:v>
                </c:pt>
              </c:numCache>
            </c:numRef>
          </c:xVal>
          <c:yVal>
            <c:numRef>
              <c:f>'Regresní funkce'!$B$5:$B$16</c:f>
              <c:numCache>
                <c:formatCode>0.000%</c:formatCode>
                <c:ptCount val="12"/>
                <c:pt idx="0">
                  <c:v>1.7000000000000001E-2</c:v>
                </c:pt>
                <c:pt idx="1">
                  <c:v>1.89E-2</c:v>
                </c:pt>
                <c:pt idx="2">
                  <c:v>2.07E-2</c:v>
                </c:pt>
                <c:pt idx="3">
                  <c:v>2.2499999999999999E-2</c:v>
                </c:pt>
                <c:pt idx="4">
                  <c:v>2.3799999999999998E-2</c:v>
                </c:pt>
                <c:pt idx="5">
                  <c:v>2.4799999999999999E-2</c:v>
                </c:pt>
                <c:pt idx="6">
                  <c:v>2.6000000000000002E-2</c:v>
                </c:pt>
                <c:pt idx="7">
                  <c:v>2.69E-2</c:v>
                </c:pt>
                <c:pt idx="8">
                  <c:v>2.76E-2</c:v>
                </c:pt>
                <c:pt idx="9">
                  <c:v>2.92E-2</c:v>
                </c:pt>
                <c:pt idx="10">
                  <c:v>3.1099999999999999E-2</c:v>
                </c:pt>
                <c:pt idx="11">
                  <c:v>3.2099999999999997E-2</c:v>
                </c:pt>
              </c:numCache>
            </c:numRef>
          </c:yVal>
          <c:smooth val="1"/>
        </c:ser>
        <c:axId val="120842112"/>
        <c:axId val="130813952"/>
      </c:scatterChart>
      <c:valAx>
        <c:axId val="1208421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Roky</a:t>
                </a:r>
                <a:r>
                  <a:rPr lang="cs-CZ"/>
                  <a:t> (termín swapu)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0813952"/>
        <c:crosses val="autoZero"/>
        <c:crossBetween val="midCat"/>
      </c:valAx>
      <c:valAx>
        <c:axId val="1308139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Úroková swapová míra</a:t>
                </a:r>
              </a:p>
            </c:rich>
          </c:tx>
          <c:layout/>
        </c:title>
        <c:numFmt formatCode="0.0%" sourceLinked="0"/>
        <c:tickLblPos val="nextTo"/>
        <c:crossAx val="120842112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2</xdr:row>
      <xdr:rowOff>19050</xdr:rowOff>
    </xdr:from>
    <xdr:to>
      <xdr:col>10</xdr:col>
      <xdr:colOff>361950</xdr:colOff>
      <xdr:row>16</xdr:row>
      <xdr:rowOff>95250</xdr:rowOff>
    </xdr:to>
    <xdr:graphicFrame macro="">
      <xdr:nvGraphicFramePr>
        <xdr:cNvPr id="19504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workbookViewId="0">
      <selection sqref="A1:I1"/>
    </sheetView>
  </sheetViews>
  <sheetFormatPr defaultColWidth="9.140625" defaultRowHeight="12.75"/>
  <cols>
    <col min="1" max="10" width="9.28515625" style="14" customWidth="1"/>
    <col min="11" max="16384" width="9.140625" style="14"/>
  </cols>
  <sheetData>
    <row r="1" spans="1:9">
      <c r="A1" s="51"/>
      <c r="B1" s="51"/>
      <c r="C1" s="51"/>
      <c r="D1" s="51"/>
      <c r="E1" s="51"/>
      <c r="F1" s="51"/>
      <c r="G1" s="51"/>
      <c r="H1" s="51"/>
      <c r="I1" s="51"/>
    </row>
    <row r="2" spans="1:9" ht="21" customHeight="1">
      <c r="A2" s="52" t="s">
        <v>20</v>
      </c>
      <c r="B2" s="52"/>
      <c r="C2" s="52"/>
      <c r="D2" s="52"/>
      <c r="E2" s="52"/>
      <c r="F2" s="52"/>
      <c r="G2" s="52"/>
      <c r="H2" s="52"/>
      <c r="I2" s="52"/>
    </row>
    <row r="3" spans="1:9" s="15" customFormat="1" ht="23.25" customHeight="1">
      <c r="A3" s="53" t="s">
        <v>21</v>
      </c>
      <c r="B3" s="53"/>
      <c r="C3" s="53"/>
      <c r="D3" s="53"/>
      <c r="E3" s="53"/>
      <c r="F3" s="53"/>
      <c r="G3" s="53"/>
      <c r="H3" s="53"/>
      <c r="I3" s="53"/>
    </row>
    <row r="4" spans="1:9" ht="15" customHeight="1">
      <c r="A4" s="54" t="s">
        <v>22</v>
      </c>
      <c r="B4" s="54"/>
      <c r="C4" s="54"/>
      <c r="D4" s="54"/>
      <c r="E4" s="54"/>
      <c r="F4" s="54"/>
      <c r="G4" s="54"/>
      <c r="H4" s="54"/>
      <c r="I4" s="54"/>
    </row>
    <row r="5" spans="1:9" ht="15.75" customHeight="1">
      <c r="A5" s="54" t="s">
        <v>23</v>
      </c>
      <c r="B5" s="54"/>
      <c r="C5" s="54"/>
      <c r="D5" s="54"/>
      <c r="E5" s="54"/>
      <c r="F5" s="54"/>
      <c r="G5" s="54"/>
      <c r="H5" s="54"/>
      <c r="I5" s="54"/>
    </row>
    <row r="6" spans="1:9" ht="21.7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ht="15">
      <c r="A7" s="50" t="s">
        <v>24</v>
      </c>
      <c r="B7" s="50"/>
      <c r="C7" s="50"/>
      <c r="D7" s="50"/>
      <c r="E7" s="50"/>
      <c r="F7" s="50"/>
      <c r="G7" s="50"/>
      <c r="H7" s="50"/>
      <c r="I7" s="50"/>
    </row>
    <row r="8" spans="1:9" ht="19.5" customHeight="1">
      <c r="A8" s="49" t="s">
        <v>30</v>
      </c>
      <c r="B8" s="49"/>
      <c r="C8" s="49"/>
      <c r="D8" s="49"/>
      <c r="E8" s="49"/>
      <c r="F8" s="49"/>
      <c r="G8" s="49"/>
      <c r="H8" s="49"/>
      <c r="I8" s="49"/>
    </row>
    <row r="9" spans="1:9" ht="19.5" customHeight="1">
      <c r="A9" s="49" t="s">
        <v>31</v>
      </c>
      <c r="B9" s="49"/>
      <c r="C9" s="49"/>
      <c r="D9" s="49"/>
      <c r="E9" s="49"/>
      <c r="F9" s="49"/>
      <c r="G9" s="49"/>
      <c r="H9" s="49"/>
      <c r="I9" s="49"/>
    </row>
    <row r="10" spans="1:9">
      <c r="A10" s="16"/>
      <c r="B10" s="16"/>
      <c r="C10" s="16"/>
      <c r="D10" s="16"/>
      <c r="E10" s="16"/>
      <c r="F10" s="16"/>
      <c r="G10" s="16"/>
      <c r="H10" s="16"/>
      <c r="I10" s="16"/>
    </row>
    <row r="11" spans="1:9" ht="15">
      <c r="A11" s="50" t="s">
        <v>32</v>
      </c>
      <c r="B11" s="50"/>
      <c r="C11" s="50"/>
      <c r="D11" s="50"/>
      <c r="E11" s="50"/>
      <c r="F11" s="50"/>
      <c r="G11" s="50"/>
      <c r="H11" s="50"/>
      <c r="I11" s="50"/>
    </row>
    <row r="12" spans="1:9" s="17" customFormat="1" ht="23.25" customHeight="1">
      <c r="A12" s="50" t="s">
        <v>25</v>
      </c>
      <c r="B12" s="50"/>
      <c r="C12" s="50"/>
      <c r="D12" s="50"/>
      <c r="E12" s="50"/>
      <c r="F12" s="50"/>
      <c r="G12" s="50"/>
      <c r="H12" s="50"/>
      <c r="I12" s="50"/>
    </row>
    <row r="13" spans="1:9" ht="24" customHeight="1"/>
    <row r="14" spans="1:9">
      <c r="B14" s="14" t="s">
        <v>26</v>
      </c>
    </row>
    <row r="15" spans="1:9">
      <c r="B15" s="14" t="s">
        <v>27</v>
      </c>
    </row>
    <row r="17" spans="2:2">
      <c r="B17" s="14" t="s">
        <v>28</v>
      </c>
    </row>
    <row r="18" spans="2:2">
      <c r="B18" s="14" t="s">
        <v>29</v>
      </c>
    </row>
    <row r="20" spans="2:2" ht="15">
      <c r="B20" s="18"/>
    </row>
    <row r="21" spans="2:2" ht="15">
      <c r="B21" s="18"/>
    </row>
    <row r="22" spans="2:2" ht="14.25">
      <c r="B22" s="19"/>
    </row>
  </sheetData>
  <mergeCells count="10">
    <mergeCell ref="A8:I8"/>
    <mergeCell ref="A9:I9"/>
    <mergeCell ref="A11:I11"/>
    <mergeCell ref="A12:I12"/>
    <mergeCell ref="A1:I1"/>
    <mergeCell ref="A2:I2"/>
    <mergeCell ref="A3:I3"/>
    <mergeCell ref="A4:I4"/>
    <mergeCell ref="A5:I5"/>
    <mergeCell ref="A7:I7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&amp;LMařík, M. a kol.: Metody oceňování podniku pro pokročilé
Ekopress 2011&amp;RPříklad:  Rf: swapové míry</oddHeader>
    <oddFooter>&amp;C&amp;9&amp;A&amp;R&amp;10©  Pavla Maříková, Miloš Mařík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showGridLines="0" workbookViewId="0"/>
  </sheetViews>
  <sheetFormatPr defaultRowHeight="15"/>
  <cols>
    <col min="1" max="1" width="6.85546875" style="1" customWidth="1"/>
    <col min="2" max="2" width="14.7109375" style="1" customWidth="1"/>
    <col min="3" max="4" width="9.140625" style="1"/>
    <col min="5" max="5" width="14.140625" style="1" customWidth="1"/>
    <col min="6" max="16384" width="9.140625" style="1"/>
  </cols>
  <sheetData>
    <row r="1" spans="1:3" ht="18.75">
      <c r="A1" s="20" t="s">
        <v>34</v>
      </c>
    </row>
    <row r="2" spans="1:3">
      <c r="A2" s="2"/>
    </row>
    <row r="3" spans="1:3" ht="31.5">
      <c r="A3" s="22" t="s">
        <v>2</v>
      </c>
      <c r="B3" s="21" t="s">
        <v>33</v>
      </c>
    </row>
    <row r="4" spans="1:3">
      <c r="A4" s="23">
        <v>1</v>
      </c>
      <c r="B4" s="24">
        <v>1.3500000000000002E-2</v>
      </c>
      <c r="C4" s="13"/>
    </row>
    <row r="5" spans="1:3">
      <c r="A5" s="23">
        <v>2</v>
      </c>
      <c r="B5" s="24">
        <v>1.7000000000000001E-2</v>
      </c>
      <c r="C5" s="13"/>
    </row>
    <row r="6" spans="1:3">
      <c r="A6" s="23">
        <v>3</v>
      </c>
      <c r="B6" s="24">
        <v>1.89E-2</v>
      </c>
      <c r="C6" s="13"/>
    </row>
    <row r="7" spans="1:3">
      <c r="A7" s="23">
        <v>4</v>
      </c>
      <c r="B7" s="24">
        <v>2.07E-2</v>
      </c>
      <c r="C7" s="13"/>
    </row>
    <row r="8" spans="1:3">
      <c r="A8" s="23">
        <v>5</v>
      </c>
      <c r="B8" s="24">
        <v>2.2499999999999999E-2</v>
      </c>
      <c r="C8" s="13"/>
    </row>
    <row r="9" spans="1:3">
      <c r="A9" s="23">
        <v>6</v>
      </c>
      <c r="B9" s="24">
        <v>2.3799999999999998E-2</v>
      </c>
      <c r="C9" s="13"/>
    </row>
    <row r="10" spans="1:3">
      <c r="A10" s="23">
        <v>7</v>
      </c>
      <c r="B10" s="24">
        <v>2.4799999999999999E-2</v>
      </c>
      <c r="C10" s="13"/>
    </row>
    <row r="11" spans="1:3">
      <c r="A11" s="23">
        <v>8</v>
      </c>
      <c r="B11" s="24">
        <v>2.6000000000000002E-2</v>
      </c>
      <c r="C11" s="13"/>
    </row>
    <row r="12" spans="1:3">
      <c r="A12" s="23">
        <v>9</v>
      </c>
      <c r="B12" s="24">
        <v>2.69E-2</v>
      </c>
      <c r="C12" s="13"/>
    </row>
    <row r="13" spans="1:3">
      <c r="A13" s="23">
        <v>10</v>
      </c>
      <c r="B13" s="24">
        <v>2.76E-2</v>
      </c>
      <c r="C13" s="13"/>
    </row>
    <row r="14" spans="1:3">
      <c r="A14" s="23">
        <v>12</v>
      </c>
      <c r="B14" s="24">
        <v>2.92E-2</v>
      </c>
      <c r="C14" s="13"/>
    </row>
    <row r="15" spans="1:3">
      <c r="A15" s="23">
        <v>15</v>
      </c>
      <c r="B15" s="24">
        <v>3.1099999999999999E-2</v>
      </c>
      <c r="C15" s="13"/>
    </row>
    <row r="16" spans="1:3">
      <c r="A16" s="23">
        <v>20</v>
      </c>
      <c r="B16" s="24">
        <v>3.2099999999999997E-2</v>
      </c>
      <c r="C16" s="13"/>
    </row>
    <row r="19" spans="4:6">
      <c r="D19" s="1" t="s">
        <v>18</v>
      </c>
    </row>
    <row r="21" spans="4:6">
      <c r="D21" s="1" t="s">
        <v>10</v>
      </c>
    </row>
    <row r="22" spans="4:6">
      <c r="D22" s="3" t="s">
        <v>11</v>
      </c>
      <c r="E22" s="25">
        <v>1.2810409300000001E-2</v>
      </c>
      <c r="F22" s="4"/>
    </row>
    <row r="23" spans="4:6">
      <c r="D23" s="5" t="s">
        <v>12</v>
      </c>
      <c r="E23" s="26">
        <v>2.3337611000000002E-3</v>
      </c>
      <c r="F23" s="6" t="s">
        <v>4</v>
      </c>
    </row>
    <row r="24" spans="4:6">
      <c r="D24" s="5" t="s">
        <v>13</v>
      </c>
      <c r="E24" s="26">
        <v>-9.7382799999999999E-5</v>
      </c>
      <c r="F24" s="6" t="s">
        <v>14</v>
      </c>
    </row>
    <row r="25" spans="4:6">
      <c r="D25" s="7" t="s">
        <v>1</v>
      </c>
      <c r="E25" s="27">
        <f xml:space="preserve"> 0.0000014539</f>
        <v>1.4539E-6</v>
      </c>
      <c r="F25" s="9" t="s">
        <v>15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&amp;LMařík, M. a kol.: Metody oceňování podniku pro pokročilé
Ekopress 2011&amp;RPříklad: Rf: swapové míry</oddHeader>
    <oddFooter>&amp;C&amp;A&amp;R©  Pavla Maříková, Miloš Mařík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workbookViewId="0"/>
  </sheetViews>
  <sheetFormatPr defaultRowHeight="15"/>
  <cols>
    <col min="1" max="1" width="6.5703125" style="1" customWidth="1"/>
    <col min="2" max="2" width="9.140625" style="1"/>
    <col min="3" max="3" width="11.28515625" style="1" customWidth="1"/>
    <col min="4" max="4" width="9.140625" style="1"/>
    <col min="5" max="6" width="13.42578125" style="1" bestFit="1" customWidth="1"/>
    <col min="7" max="16384" width="9.140625" style="1"/>
  </cols>
  <sheetData>
    <row r="1" spans="1:7" ht="18.75">
      <c r="A1" s="20" t="s">
        <v>37</v>
      </c>
    </row>
    <row r="3" spans="1:7">
      <c r="A3" s="2"/>
    </row>
    <row r="4" spans="1:7" ht="31.5">
      <c r="A4" s="21" t="s">
        <v>2</v>
      </c>
      <c r="B4" s="21" t="s">
        <v>36</v>
      </c>
      <c r="C4" s="21" t="s">
        <v>35</v>
      </c>
      <c r="E4" s="47" t="s">
        <v>10</v>
      </c>
      <c r="F4" s="29"/>
      <c r="G4" s="29"/>
    </row>
    <row r="5" spans="1:7">
      <c r="A5" s="23">
        <v>1</v>
      </c>
      <c r="B5" s="30">
        <f>'Regresní funkce'!B4</f>
        <v>1.3500000000000002E-2</v>
      </c>
      <c r="C5" s="30">
        <f t="shared" ref="C5:C24" si="0">$F$5+$F$6*A5+$F$7*A5^2+$F$8*A5^3</f>
        <v>1.50482415E-2</v>
      </c>
      <c r="E5" s="3" t="s">
        <v>11</v>
      </c>
      <c r="F5" s="48">
        <f>'Regresní funkce'!E22</f>
        <v>1.2810409300000001E-2</v>
      </c>
      <c r="G5" s="4"/>
    </row>
    <row r="6" spans="1:7">
      <c r="A6" s="23">
        <v>2</v>
      </c>
      <c r="B6" s="30">
        <f>'Regresní funkce'!B5</f>
        <v>1.7000000000000001E-2</v>
      </c>
      <c r="C6" s="30">
        <f t="shared" si="0"/>
        <v>1.7100031500000001E-2</v>
      </c>
      <c r="E6" s="5" t="s">
        <v>12</v>
      </c>
      <c r="F6" s="34">
        <f>'Regresní funkce'!E23</f>
        <v>2.3337611000000002E-3</v>
      </c>
      <c r="G6" s="6" t="s">
        <v>4</v>
      </c>
    </row>
    <row r="7" spans="1:7">
      <c r="A7" s="23">
        <v>3</v>
      </c>
      <c r="B7" s="30">
        <f>'Regresní funkce'!B6</f>
        <v>1.89E-2</v>
      </c>
      <c r="C7" s="30">
        <f t="shared" si="0"/>
        <v>1.89745027E-2</v>
      </c>
      <c r="E7" s="5" t="s">
        <v>13</v>
      </c>
      <c r="F7" s="34">
        <f>'Regresní funkce'!E24</f>
        <v>-9.7382799999999999E-5</v>
      </c>
      <c r="G7" s="6" t="s">
        <v>14</v>
      </c>
    </row>
    <row r="8" spans="1:7">
      <c r="A8" s="23">
        <v>4</v>
      </c>
      <c r="B8" s="30">
        <f>'Regresní funkce'!B7</f>
        <v>2.07E-2</v>
      </c>
      <c r="C8" s="30">
        <f t="shared" si="0"/>
        <v>2.0680378499999999E-2</v>
      </c>
      <c r="E8" s="7" t="s">
        <v>1</v>
      </c>
      <c r="F8" s="8">
        <f>'Regresní funkce'!E25</f>
        <v>1.4539E-6</v>
      </c>
      <c r="G8" s="9" t="s">
        <v>15</v>
      </c>
    </row>
    <row r="9" spans="1:7">
      <c r="A9" s="23">
        <v>5</v>
      </c>
      <c r="B9" s="30">
        <f>'Regresní funkce'!B8</f>
        <v>2.2499999999999999E-2</v>
      </c>
      <c r="C9" s="30">
        <f t="shared" si="0"/>
        <v>2.2226382300000003E-2</v>
      </c>
    </row>
    <row r="10" spans="1:7">
      <c r="A10" s="23">
        <v>6</v>
      </c>
      <c r="B10" s="30">
        <f>'Regresní funkce'!B9</f>
        <v>2.3799999999999998E-2</v>
      </c>
      <c r="C10" s="30">
        <f t="shared" si="0"/>
        <v>2.36212375E-2</v>
      </c>
      <c r="E10" s="33" t="s">
        <v>45</v>
      </c>
    </row>
    <row r="11" spans="1:7">
      <c r="A11" s="23">
        <v>7</v>
      </c>
      <c r="B11" s="30">
        <f>'Regresní funkce'!B10</f>
        <v>2.4799999999999999E-2</v>
      </c>
      <c r="C11" s="30">
        <f t="shared" si="0"/>
        <v>2.4873667499999998E-2</v>
      </c>
    </row>
    <row r="12" spans="1:7">
      <c r="A12" s="23">
        <v>8</v>
      </c>
      <c r="B12" s="30">
        <f>'Regresní funkce'!B11</f>
        <v>2.6000000000000002E-2</v>
      </c>
      <c r="C12" s="30">
        <f t="shared" si="0"/>
        <v>2.5992395700000007E-2</v>
      </c>
      <c r="E12" s="33" t="s">
        <v>46</v>
      </c>
    </row>
    <row r="13" spans="1:7">
      <c r="A13" s="23">
        <v>9</v>
      </c>
      <c r="B13" s="30">
        <f>'Regresní funkce'!B12</f>
        <v>2.69E-2</v>
      </c>
      <c r="C13" s="30">
        <f t="shared" si="0"/>
        <v>2.6986145500000003E-2</v>
      </c>
      <c r="E13" s="33" t="s">
        <v>47</v>
      </c>
    </row>
    <row r="14" spans="1:7">
      <c r="A14" s="23">
        <v>10</v>
      </c>
      <c r="B14" s="30">
        <f>'Regresní funkce'!B13</f>
        <v>2.76E-2</v>
      </c>
      <c r="C14" s="30">
        <f t="shared" si="0"/>
        <v>2.7863640299999999E-2</v>
      </c>
      <c r="E14" s="33" t="s">
        <v>48</v>
      </c>
    </row>
    <row r="15" spans="1:7">
      <c r="A15" s="31">
        <v>11</v>
      </c>
      <c r="B15" s="32">
        <f>IF(C15&gt;B16,B16,IF(C15&lt;B14,B14,C15))</f>
        <v>2.8633603500000007E-2</v>
      </c>
      <c r="C15" s="30">
        <f t="shared" si="0"/>
        <v>2.8633603500000007E-2</v>
      </c>
    </row>
    <row r="16" spans="1:7">
      <c r="A16" s="23">
        <v>12</v>
      </c>
      <c r="B16" s="30">
        <f>'Regresní funkce'!B14</f>
        <v>2.92E-2</v>
      </c>
      <c r="C16" s="30">
        <f t="shared" si="0"/>
        <v>2.93047585E-2</v>
      </c>
    </row>
    <row r="17" spans="1:3">
      <c r="A17" s="31">
        <v>13</v>
      </c>
      <c r="B17" s="32">
        <f>IF(C17&gt;B19,B19,IF(C17&lt;B16,B16,C17))</f>
        <v>2.9885828700000002E-2</v>
      </c>
      <c r="C17" s="30">
        <f t="shared" si="0"/>
        <v>2.9885828700000002E-2</v>
      </c>
    </row>
    <row r="18" spans="1:3">
      <c r="A18" s="31">
        <v>14</v>
      </c>
      <c r="B18" s="32">
        <f>IF(C18&gt;B19,B19,IF(C18&lt;B17,B17,C18))</f>
        <v>3.03855375E-2</v>
      </c>
      <c r="C18" s="30">
        <f t="shared" si="0"/>
        <v>3.03855375E-2</v>
      </c>
    </row>
    <row r="19" spans="1:3">
      <c r="A19" s="23">
        <v>15</v>
      </c>
      <c r="B19" s="30">
        <f>'Regresní funkce'!B15</f>
        <v>3.1099999999999999E-2</v>
      </c>
      <c r="C19" s="30">
        <f t="shared" si="0"/>
        <v>3.0812608300000002E-2</v>
      </c>
    </row>
    <row r="20" spans="1:3">
      <c r="A20" s="31">
        <v>16</v>
      </c>
      <c r="B20" s="32">
        <f>IF(C20&gt;$B$24,$B$24,IF(C20&lt;$B$19,B19,C20))</f>
        <v>3.1175764500000001E-2</v>
      </c>
      <c r="C20" s="30">
        <f t="shared" si="0"/>
        <v>3.1175764500000001E-2</v>
      </c>
    </row>
    <row r="21" spans="1:3">
      <c r="A21" s="31">
        <v>17</v>
      </c>
      <c r="B21" s="32">
        <f>IF(C21&gt;$B$24,$B$24,IF(C21&lt;$B$19,B20,C21))</f>
        <v>3.1483729500000002E-2</v>
      </c>
      <c r="C21" s="30">
        <f t="shared" si="0"/>
        <v>3.1483729500000002E-2</v>
      </c>
    </row>
    <row r="22" spans="1:3">
      <c r="A22" s="31">
        <v>18</v>
      </c>
      <c r="B22" s="32">
        <f>IF(C22&gt;$B$24,$B$24,IF(C22&lt;$B$19,B21,C22))</f>
        <v>3.1745226700000004E-2</v>
      </c>
      <c r="C22" s="30">
        <f t="shared" si="0"/>
        <v>3.1745226700000004E-2</v>
      </c>
    </row>
    <row r="23" spans="1:3">
      <c r="A23" s="31">
        <v>19</v>
      </c>
      <c r="B23" s="32">
        <f>IF(C23&gt;$B$24,$B$24,IF(C23&lt;$B$19,B22,C23))</f>
        <v>3.1968979500000001E-2</v>
      </c>
      <c r="C23" s="30">
        <f t="shared" si="0"/>
        <v>3.1968979500000001E-2</v>
      </c>
    </row>
    <row r="24" spans="1:3">
      <c r="A24" s="23">
        <v>20</v>
      </c>
      <c r="B24" s="30">
        <f>'Regresní funkce'!B16</f>
        <v>3.2099999999999997E-2</v>
      </c>
      <c r="C24" s="30">
        <f t="shared" si="0"/>
        <v>3.2163711300000002E-2</v>
      </c>
    </row>
    <row r="48" ht="18" customHeight="1"/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&amp;LMařík, M. a kol.: Metody oceňování podniku pro pokročilé
Ekopress 2011&amp;RPříklad: Rf: swapové míry</oddHeader>
    <oddFooter>&amp;C&amp;A&amp;R©  Pavla Maříková, Miloš Mařík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workbookViewId="0"/>
  </sheetViews>
  <sheetFormatPr defaultRowHeight="15"/>
  <cols>
    <col min="1" max="1" width="7.85546875" style="1" customWidth="1"/>
    <col min="2" max="5" width="9.140625" style="1"/>
    <col min="6" max="6" width="11.28515625" style="1" customWidth="1"/>
    <col min="7" max="7" width="12.42578125" style="1" customWidth="1"/>
    <col min="8" max="8" width="11.7109375" style="1" customWidth="1"/>
    <col min="9" max="9" width="11" style="1" customWidth="1"/>
    <col min="10" max="10" width="11.140625" style="1" customWidth="1"/>
    <col min="11" max="11" width="9.85546875" style="1" customWidth="1"/>
    <col min="12" max="16384" width="9.140625" style="1"/>
  </cols>
  <sheetData>
    <row r="1" spans="1:9" ht="18.75">
      <c r="A1" s="20" t="s">
        <v>38</v>
      </c>
    </row>
    <row r="3" spans="1:9">
      <c r="B3" s="2" t="s">
        <v>19</v>
      </c>
      <c r="C3" s="2" t="s">
        <v>7</v>
      </c>
      <c r="F3" s="2" t="s">
        <v>39</v>
      </c>
    </row>
    <row r="4" spans="1:9" ht="47.25">
      <c r="A4" s="21" t="s">
        <v>2</v>
      </c>
      <c r="B4" s="21" t="s">
        <v>36</v>
      </c>
      <c r="C4" s="21" t="s">
        <v>6</v>
      </c>
      <c r="D4" s="21" t="s">
        <v>42</v>
      </c>
      <c r="E4" s="21" t="s">
        <v>43</v>
      </c>
      <c r="F4" s="21" t="s">
        <v>41</v>
      </c>
      <c r="G4" s="21" t="s">
        <v>40</v>
      </c>
      <c r="H4" s="21" t="s">
        <v>9</v>
      </c>
      <c r="I4" s="21" t="s">
        <v>8</v>
      </c>
    </row>
    <row r="5" spans="1:9">
      <c r="A5" s="23">
        <v>1</v>
      </c>
      <c r="B5" s="40">
        <f>'Dopočet chybějících roků'!B5</f>
        <v>1.3500000000000002E-2</v>
      </c>
      <c r="C5" s="41">
        <f>B5</f>
        <v>1.3500000000000002E-2</v>
      </c>
      <c r="D5" s="35">
        <f t="shared" ref="D5:D24" si="0">1/(1+C5)^A5</f>
        <v>0.98667982239763186</v>
      </c>
      <c r="E5" s="35">
        <f>D5</f>
        <v>0.98667982239763186</v>
      </c>
      <c r="F5" s="39">
        <f>B5</f>
        <v>1.3500000000000002E-2</v>
      </c>
      <c r="G5" s="42">
        <f>C5</f>
        <v>1.3500000000000002E-2</v>
      </c>
      <c r="H5" s="36">
        <f>1/(1+F5)</f>
        <v>0.98667982239763186</v>
      </c>
      <c r="I5" s="36">
        <f>1/(1+G5)</f>
        <v>0.98667982239763186</v>
      </c>
    </row>
    <row r="6" spans="1:9">
      <c r="A6" s="23">
        <v>2</v>
      </c>
      <c r="B6" s="40">
        <f>'Dopočet chybějících roků'!B6</f>
        <v>1.7000000000000001E-2</v>
      </c>
      <c r="C6" s="41">
        <f t="shared" ref="C6:C24" si="1">((1+B6)/(1-B6*E5))^(1/A6)-1</f>
        <v>1.7029854052534432E-2</v>
      </c>
      <c r="D6" s="35">
        <f t="shared" si="0"/>
        <v>0.9667909960857819</v>
      </c>
      <c r="E6" s="23">
        <f>E5+D6</f>
        <v>1.9534708184834138</v>
      </c>
      <c r="F6" s="39">
        <f t="shared" ref="F6:F24" si="2">(1+B6)^A6/(1+B5)^A5-1</f>
        <v>2.0512086827824128E-2</v>
      </c>
      <c r="G6" s="42">
        <f t="shared" ref="G6:G24" si="3">(1+C6)^A6/(1+C5)^A5-1</f>
        <v>2.0572002007024581E-2</v>
      </c>
      <c r="H6" s="36">
        <f t="shared" ref="H6:H24" si="4">H5/(1+F6)</f>
        <v>0.96684775725159999</v>
      </c>
      <c r="I6" s="36">
        <f t="shared" ref="I6:I24" si="5">I5/(1+G6)</f>
        <v>0.9667909960857819</v>
      </c>
    </row>
    <row r="7" spans="1:9">
      <c r="A7" s="23">
        <v>3</v>
      </c>
      <c r="B7" s="40">
        <f>'Dopočet chybějících roků'!B7</f>
        <v>1.89E-2</v>
      </c>
      <c r="C7" s="41">
        <f t="shared" si="1"/>
        <v>1.8958483251509506E-2</v>
      </c>
      <c r="D7" s="35">
        <f t="shared" si="0"/>
        <v>0.94521484103510034</v>
      </c>
      <c r="E7" s="23">
        <f t="shared" ref="E7:E19" si="6">E6+D7</f>
        <v>2.898685659518514</v>
      </c>
      <c r="F7" s="39">
        <f t="shared" si="2"/>
        <v>2.2710655599160523E-2</v>
      </c>
      <c r="G7" s="42">
        <f t="shared" si="3"/>
        <v>2.2826720565510383E-2</v>
      </c>
      <c r="H7" s="36">
        <f t="shared" si="4"/>
        <v>0.94537761189665814</v>
      </c>
      <c r="I7" s="36">
        <f t="shared" si="5"/>
        <v>0.94521484103510034</v>
      </c>
    </row>
    <row r="8" spans="1:9">
      <c r="A8" s="23">
        <v>4</v>
      </c>
      <c r="B8" s="40">
        <f>'Dopočet chybějících roků'!B8</f>
        <v>2.07E-2</v>
      </c>
      <c r="C8" s="41">
        <f t="shared" si="1"/>
        <v>2.0805233439268545E-2</v>
      </c>
      <c r="D8" s="35">
        <f t="shared" si="0"/>
        <v>0.92093387562257978</v>
      </c>
      <c r="E8" s="23">
        <f t="shared" si="6"/>
        <v>3.8196195351410935</v>
      </c>
      <c r="F8" s="39">
        <f t="shared" si="2"/>
        <v>2.6119101879861661E-2</v>
      </c>
      <c r="G8" s="42">
        <f t="shared" si="3"/>
        <v>2.6365590467726019E-2</v>
      </c>
      <c r="H8" s="36">
        <f t="shared" si="4"/>
        <v>0.92131372485388474</v>
      </c>
      <c r="I8" s="36">
        <f t="shared" si="5"/>
        <v>0.92093387562257967</v>
      </c>
    </row>
    <row r="9" spans="1:9">
      <c r="A9" s="23">
        <v>5</v>
      </c>
      <c r="B9" s="40">
        <f>'Dopočet chybějících roků'!B9</f>
        <v>2.2499999999999999E-2</v>
      </c>
      <c r="C9" s="41">
        <f t="shared" si="1"/>
        <v>2.2675517640818432E-2</v>
      </c>
      <c r="D9" s="35">
        <f t="shared" si="0"/>
        <v>0.89394480240520835</v>
      </c>
      <c r="E9" s="23">
        <f t="shared" si="6"/>
        <v>4.7135643375463019</v>
      </c>
      <c r="F9" s="39">
        <f t="shared" si="2"/>
        <v>2.9731798949404586E-2</v>
      </c>
      <c r="G9" s="42">
        <f t="shared" si="3"/>
        <v>3.0190983990013409E-2</v>
      </c>
      <c r="H9" s="36">
        <f t="shared" si="4"/>
        <v>0.89471231809473628</v>
      </c>
      <c r="I9" s="36">
        <f t="shared" si="5"/>
        <v>0.89394480240520835</v>
      </c>
    </row>
    <row r="10" spans="1:9">
      <c r="A10" s="23">
        <v>6</v>
      </c>
      <c r="B10" s="40">
        <f>'Dopočet chybějících roků'!B10</f>
        <v>2.3799999999999998E-2</v>
      </c>
      <c r="C10" s="41">
        <f t="shared" si="1"/>
        <v>2.403609382943861E-2</v>
      </c>
      <c r="D10" s="35">
        <f t="shared" si="0"/>
        <v>0.86717832463996691</v>
      </c>
      <c r="E10" s="23">
        <f t="shared" si="6"/>
        <v>5.5807426621862692</v>
      </c>
      <c r="F10" s="39">
        <f t="shared" si="2"/>
        <v>3.0324834243621979E-2</v>
      </c>
      <c r="G10" s="42">
        <f t="shared" si="3"/>
        <v>3.086617481629772E-2</v>
      </c>
      <c r="H10" s="36">
        <f t="shared" si="4"/>
        <v>0.86837887271887315</v>
      </c>
      <c r="I10" s="36">
        <f t="shared" si="5"/>
        <v>0.86717832463996691</v>
      </c>
    </row>
    <row r="11" spans="1:9">
      <c r="A11" s="23">
        <v>7</v>
      </c>
      <c r="B11" s="40">
        <f>'Dopočet chybějících roků'!B11</f>
        <v>2.4799999999999999E-2</v>
      </c>
      <c r="C11" s="41">
        <f t="shared" si="1"/>
        <v>2.5090224916511472E-2</v>
      </c>
      <c r="D11" s="35">
        <f t="shared" si="0"/>
        <v>0.84074705501344704</v>
      </c>
      <c r="E11" s="23">
        <f t="shared" si="6"/>
        <v>6.4214897171997158</v>
      </c>
      <c r="F11" s="39">
        <f t="shared" si="2"/>
        <v>3.0820545242991493E-2</v>
      </c>
      <c r="G11" s="42">
        <f t="shared" si="3"/>
        <v>3.1437837895367027E-2</v>
      </c>
      <c r="H11" s="36">
        <f t="shared" si="4"/>
        <v>0.84241517762354401</v>
      </c>
      <c r="I11" s="36">
        <f t="shared" si="5"/>
        <v>0.84074705501344693</v>
      </c>
    </row>
    <row r="12" spans="1:9">
      <c r="A12" s="23">
        <v>8</v>
      </c>
      <c r="B12" s="40">
        <f>'Dopočet chybějících roků'!B12</f>
        <v>2.6000000000000002E-2</v>
      </c>
      <c r="C12" s="41">
        <f t="shared" si="1"/>
        <v>2.6384548895597826E-2</v>
      </c>
      <c r="D12" s="35">
        <f t="shared" si="0"/>
        <v>0.81193105979805824</v>
      </c>
      <c r="E12" s="23">
        <f t="shared" si="6"/>
        <v>7.2334207769977743</v>
      </c>
      <c r="F12" s="39">
        <f t="shared" si="2"/>
        <v>3.4439436538418411E-2</v>
      </c>
      <c r="G12" s="42">
        <f t="shared" si="3"/>
        <v>3.5490692057717155E-2</v>
      </c>
      <c r="H12" s="36">
        <f t="shared" si="4"/>
        <v>0.81436877584882883</v>
      </c>
      <c r="I12" s="36">
        <f t="shared" si="5"/>
        <v>0.81193105979805813</v>
      </c>
    </row>
    <row r="13" spans="1:9">
      <c r="A13" s="23">
        <v>9</v>
      </c>
      <c r="B13" s="40">
        <f>'Dopočet chybějících roků'!B13</f>
        <v>2.69E-2</v>
      </c>
      <c r="C13" s="41">
        <f t="shared" si="1"/>
        <v>2.736035272944104E-2</v>
      </c>
      <c r="D13" s="35">
        <f t="shared" si="0"/>
        <v>0.78432270045648067</v>
      </c>
      <c r="E13" s="23">
        <f t="shared" si="6"/>
        <v>8.0177434774542551</v>
      </c>
      <c r="F13" s="39">
        <f t="shared" si="2"/>
        <v>3.4128479300985282E-2</v>
      </c>
      <c r="G13" s="42">
        <f t="shared" si="3"/>
        <v>3.5200255361102384E-2</v>
      </c>
      <c r="H13" s="36">
        <f t="shared" si="4"/>
        <v>0.78749284266815467</v>
      </c>
      <c r="I13" s="36">
        <f t="shared" si="5"/>
        <v>0.78432270045648056</v>
      </c>
    </row>
    <row r="14" spans="1:9">
      <c r="A14" s="37">
        <v>10</v>
      </c>
      <c r="B14" s="40">
        <f>'Dopočet chybějících roků'!B14</f>
        <v>2.76E-2</v>
      </c>
      <c r="C14" s="41">
        <f t="shared" si="1"/>
        <v>2.8122393861230721E-2</v>
      </c>
      <c r="D14" s="35">
        <f t="shared" si="0"/>
        <v>0.7577951343151641</v>
      </c>
      <c r="E14" s="23">
        <f t="shared" si="6"/>
        <v>8.7755386117694201</v>
      </c>
      <c r="F14" s="39">
        <f t="shared" si="2"/>
        <v>3.3921511471082022E-2</v>
      </c>
      <c r="G14" s="42">
        <f t="shared" si="3"/>
        <v>3.5006250291234942E-2</v>
      </c>
      <c r="H14" s="36">
        <f t="shared" si="4"/>
        <v>0.76165630943077656</v>
      </c>
      <c r="I14" s="36">
        <f t="shared" si="5"/>
        <v>0.75779513431516388</v>
      </c>
    </row>
    <row r="15" spans="1:9">
      <c r="A15" s="38">
        <v>11</v>
      </c>
      <c r="B15" s="40">
        <f>'Dopočet chybějících roků'!B15</f>
        <v>2.8633603500000007E-2</v>
      </c>
      <c r="C15" s="41">
        <f t="shared" si="1"/>
        <v>2.9295010574021507E-2</v>
      </c>
      <c r="D15" s="35">
        <f t="shared" si="0"/>
        <v>0.72788279941863054</v>
      </c>
      <c r="E15" s="23">
        <f t="shared" si="6"/>
        <v>9.5034214111880502</v>
      </c>
      <c r="F15" s="39">
        <f t="shared" si="2"/>
        <v>3.9026991704788738E-2</v>
      </c>
      <c r="G15" s="42">
        <f t="shared" si="3"/>
        <v>4.1094987984913178E-2</v>
      </c>
      <c r="H15" s="36">
        <f t="shared" si="4"/>
        <v>0.73304766431628998</v>
      </c>
      <c r="I15" s="36">
        <f t="shared" si="5"/>
        <v>0.72788279941863032</v>
      </c>
    </row>
    <row r="16" spans="1:9">
      <c r="A16" s="37">
        <v>12</v>
      </c>
      <c r="B16" s="40">
        <f>'Dopočet chybějících roků'!B16</f>
        <v>2.92E-2</v>
      </c>
      <c r="C16" s="41">
        <f t="shared" si="1"/>
        <v>2.9923946090524733E-2</v>
      </c>
      <c r="D16" s="35">
        <f t="shared" si="0"/>
        <v>0.7020016467093948</v>
      </c>
      <c r="E16" s="23">
        <f t="shared" si="6"/>
        <v>10.205423057897445</v>
      </c>
      <c r="F16" s="39">
        <f t="shared" si="2"/>
        <v>3.5450983069880371E-2</v>
      </c>
      <c r="G16" s="42">
        <f t="shared" si="3"/>
        <v>3.6867652420122798E-2</v>
      </c>
      <c r="H16" s="36">
        <f t="shared" si="4"/>
        <v>0.70795013602958567</v>
      </c>
      <c r="I16" s="36">
        <f t="shared" si="5"/>
        <v>0.70200164670939458</v>
      </c>
    </row>
    <row r="17" spans="1:10">
      <c r="A17" s="38">
        <v>13</v>
      </c>
      <c r="B17" s="40">
        <f>'Dopočet chybějících roků'!B17</f>
        <v>2.9885828700000002E-2</v>
      </c>
      <c r="C17" s="41">
        <f t="shared" si="1"/>
        <v>3.0715178605862592E-2</v>
      </c>
      <c r="D17" s="35">
        <f t="shared" si="0"/>
        <v>0.67483448680707714</v>
      </c>
      <c r="E17" s="23">
        <f t="shared" si="6"/>
        <v>10.880257544704522</v>
      </c>
      <c r="F17" s="39">
        <f t="shared" si="2"/>
        <v>3.8151507602830703E-2</v>
      </c>
      <c r="G17" s="42">
        <f t="shared" si="3"/>
        <v>4.0257515632991403E-2</v>
      </c>
      <c r="H17" s="36">
        <f t="shared" si="4"/>
        <v>0.68193335061882765</v>
      </c>
      <c r="I17" s="36">
        <f t="shared" si="5"/>
        <v>0.67483448680707692</v>
      </c>
    </row>
    <row r="18" spans="1:10">
      <c r="A18" s="38">
        <v>14</v>
      </c>
      <c r="B18" s="40">
        <f>'Dopočet chybějících roků'!B18</f>
        <v>3.03855375E-2</v>
      </c>
      <c r="C18" s="41">
        <f t="shared" si="1"/>
        <v>3.1287346999882226E-2</v>
      </c>
      <c r="D18" s="35">
        <f t="shared" si="0"/>
        <v>0.64965733893147071</v>
      </c>
      <c r="E18" s="23">
        <f t="shared" si="6"/>
        <v>11.529914883635993</v>
      </c>
      <c r="F18" s="39">
        <f t="shared" si="2"/>
        <v>3.6903858884380858E-2</v>
      </c>
      <c r="G18" s="42">
        <f t="shared" si="3"/>
        <v>3.8754503900497284E-2</v>
      </c>
      <c r="H18" s="36">
        <f t="shared" si="4"/>
        <v>0.6576630463623977</v>
      </c>
      <c r="I18" s="36">
        <f t="shared" si="5"/>
        <v>0.6496573389314706</v>
      </c>
    </row>
    <row r="19" spans="1:10">
      <c r="A19" s="37">
        <v>15</v>
      </c>
      <c r="B19" s="40">
        <f>'Dopočet chybějících roků'!B19</f>
        <v>3.1099999999999999E-2</v>
      </c>
      <c r="C19" s="41">
        <f t="shared" si="1"/>
        <v>3.2152578596070125E-2</v>
      </c>
      <c r="D19" s="35">
        <f t="shared" si="0"/>
        <v>0.62207317148571439</v>
      </c>
      <c r="E19" s="23">
        <f t="shared" si="6"/>
        <v>12.151988055121707</v>
      </c>
      <c r="F19" s="39">
        <f t="shared" si="2"/>
        <v>4.115464899631105E-2</v>
      </c>
      <c r="G19" s="42">
        <f t="shared" si="3"/>
        <v>4.4342319698302157E-2</v>
      </c>
      <c r="H19" s="36">
        <f t="shared" si="4"/>
        <v>0.63166701219304444</v>
      </c>
      <c r="I19" s="36">
        <f t="shared" si="5"/>
        <v>0.62207317148571428</v>
      </c>
    </row>
    <row r="20" spans="1:10">
      <c r="A20" s="38">
        <v>16</v>
      </c>
      <c r="B20" s="40">
        <f>'Dopočet chybějících roků'!B20</f>
        <v>3.1175764500000001E-2</v>
      </c>
      <c r="C20" s="41">
        <f t="shared" si="1"/>
        <v>3.2187046399130725E-2</v>
      </c>
      <c r="D20" s="35">
        <f t="shared" si="0"/>
        <v>0.60237304208550735</v>
      </c>
      <c r="E20" s="23">
        <f>E19+D20</f>
        <v>12.754361097207214</v>
      </c>
      <c r="F20" s="39">
        <f t="shared" si="2"/>
        <v>3.2312900283768986E-2</v>
      </c>
      <c r="G20" s="42">
        <f t="shared" si="3"/>
        <v>3.2704201589105253E-2</v>
      </c>
      <c r="H20" s="36">
        <f t="shared" si="4"/>
        <v>0.61189491288872555</v>
      </c>
      <c r="I20" s="36">
        <f t="shared" si="5"/>
        <v>0.60237304208550724</v>
      </c>
    </row>
    <row r="21" spans="1:10">
      <c r="A21" s="38">
        <v>17</v>
      </c>
      <c r="B21" s="40">
        <f>'Dopočet chybějících roků'!B21</f>
        <v>3.1483729500000002E-2</v>
      </c>
      <c r="C21" s="41">
        <f t="shared" si="1"/>
        <v>3.2542935409467511E-2</v>
      </c>
      <c r="D21" s="35">
        <f t="shared" si="0"/>
        <v>0.58017894820337568</v>
      </c>
      <c r="E21" s="23">
        <f>E20+D21</f>
        <v>13.33454004541059</v>
      </c>
      <c r="F21" s="39">
        <f t="shared" si="2"/>
        <v>3.642369680491564E-2</v>
      </c>
      <c r="G21" s="42">
        <f t="shared" si="3"/>
        <v>3.8253876585594204E-2</v>
      </c>
      <c r="H21" s="36">
        <f t="shared" si="4"/>
        <v>0.59039070099909297</v>
      </c>
      <c r="I21" s="36">
        <f t="shared" si="5"/>
        <v>0.58017894820337546</v>
      </c>
    </row>
    <row r="22" spans="1:10">
      <c r="A22" s="38">
        <v>18</v>
      </c>
      <c r="B22" s="40">
        <f>'Dopočet chybějících roků'!B22</f>
        <v>3.1745226700000004E-2</v>
      </c>
      <c r="C22" s="41">
        <f t="shared" si="1"/>
        <v>3.2844446819084272E-2</v>
      </c>
      <c r="D22" s="35">
        <f t="shared" si="0"/>
        <v>0.55894807011876535</v>
      </c>
      <c r="E22" s="23">
        <f>E21+D22</f>
        <v>13.893488115529355</v>
      </c>
      <c r="F22" s="39">
        <f t="shared" si="2"/>
        <v>3.6200835750271665E-2</v>
      </c>
      <c r="G22" s="42">
        <f t="shared" si="3"/>
        <v>3.7983632504714038E-2</v>
      </c>
      <c r="H22" s="36">
        <f t="shared" si="4"/>
        <v>0.56976474118708331</v>
      </c>
      <c r="I22" s="36">
        <f t="shared" si="5"/>
        <v>0.55894807011876513</v>
      </c>
    </row>
    <row r="23" spans="1:10">
      <c r="A23" s="38">
        <v>19</v>
      </c>
      <c r="B23" s="40">
        <f>'Dopočet chybějících roků'!B23</f>
        <v>3.1968979500000001E-2</v>
      </c>
      <c r="C23" s="41">
        <f t="shared" si="1"/>
        <v>3.3101561770152443E-2</v>
      </c>
      <c r="D23" s="35">
        <f t="shared" si="0"/>
        <v>0.5386202243409085</v>
      </c>
      <c r="E23" s="23">
        <f>E22+D23</f>
        <v>14.432108339870263</v>
      </c>
      <c r="F23" s="39">
        <f t="shared" si="2"/>
        <v>3.6004837860971195E-2</v>
      </c>
      <c r="G23" s="42">
        <f t="shared" si="3"/>
        <v>3.774059134658625E-2</v>
      </c>
      <c r="H23" s="36">
        <f t="shared" si="4"/>
        <v>0.5499633982052351</v>
      </c>
      <c r="I23" s="36">
        <f t="shared" si="5"/>
        <v>0.53862022434090828</v>
      </c>
    </row>
    <row r="24" spans="1:10">
      <c r="A24" s="37">
        <v>20</v>
      </c>
      <c r="B24" s="40">
        <f>'Dopočet chybějících roků'!B24</f>
        <v>3.2099999999999997E-2</v>
      </c>
      <c r="C24" s="41">
        <f t="shared" si="1"/>
        <v>3.3233129245842097E-2</v>
      </c>
      <c r="D24" s="35">
        <f t="shared" si="0"/>
        <v>0.52003616150582599</v>
      </c>
      <c r="E24" s="23">
        <f>E23+D24</f>
        <v>14.95214450137609</v>
      </c>
      <c r="F24" s="39">
        <f t="shared" si="2"/>
        <v>3.4592552479289163E-2</v>
      </c>
      <c r="G24" s="42">
        <f t="shared" si="3"/>
        <v>3.5736097238450171E-2</v>
      </c>
      <c r="H24" s="36">
        <f t="shared" si="4"/>
        <v>0.53157486673116605</v>
      </c>
      <c r="I24" s="36">
        <f t="shared" si="5"/>
        <v>0.52003616150582577</v>
      </c>
    </row>
    <row r="25" spans="1:10">
      <c r="J25" s="10"/>
    </row>
    <row r="26" spans="1:10" ht="18.75">
      <c r="A26" s="20" t="s">
        <v>44</v>
      </c>
    </row>
    <row r="28" spans="1:10">
      <c r="A28" s="11" t="s">
        <v>0</v>
      </c>
      <c r="B28" s="28">
        <v>0.05</v>
      </c>
    </row>
    <row r="29" spans="1:10">
      <c r="C29" s="2"/>
    </row>
    <row r="30" spans="1:10" ht="31.5">
      <c r="A30" s="21" t="s">
        <v>2</v>
      </c>
      <c r="B30" s="21" t="s">
        <v>5</v>
      </c>
      <c r="C30" s="21" t="s">
        <v>16</v>
      </c>
      <c r="D30" s="21" t="s">
        <v>17</v>
      </c>
    </row>
    <row r="31" spans="1:10">
      <c r="A31" s="23">
        <v>1</v>
      </c>
      <c r="B31" s="43">
        <v>1000</v>
      </c>
      <c r="C31" s="44">
        <f t="shared" ref="C31:C50" si="7">B31*I5</f>
        <v>986.67982239763182</v>
      </c>
      <c r="D31" s="44">
        <f t="shared" ref="D31:D50" si="8">B31*H5</f>
        <v>986.67982239763182</v>
      </c>
    </row>
    <row r="32" spans="1:10">
      <c r="A32" s="23">
        <v>2</v>
      </c>
      <c r="B32" s="44">
        <f t="shared" ref="B32:B50" si="9">B31*(1+$B$28)</f>
        <v>1050</v>
      </c>
      <c r="C32" s="44">
        <f t="shared" si="7"/>
        <v>1015.1305458900709</v>
      </c>
      <c r="D32" s="44">
        <f t="shared" si="8"/>
        <v>1015.19014511418</v>
      </c>
    </row>
    <row r="33" spans="1:4">
      <c r="A33" s="23">
        <v>3</v>
      </c>
      <c r="B33" s="44">
        <f t="shared" si="9"/>
        <v>1102.5</v>
      </c>
      <c r="C33" s="44">
        <f t="shared" si="7"/>
        <v>1042.0993622411982</v>
      </c>
      <c r="D33" s="44">
        <f t="shared" si="8"/>
        <v>1042.2788171160655</v>
      </c>
    </row>
    <row r="34" spans="1:4">
      <c r="A34" s="23">
        <v>4</v>
      </c>
      <c r="B34" s="44">
        <f t="shared" si="9"/>
        <v>1157.625</v>
      </c>
      <c r="C34" s="44">
        <f t="shared" si="7"/>
        <v>1066.0960777675889</v>
      </c>
      <c r="D34" s="44">
        <f t="shared" si="8"/>
        <v>1066.5358007339782</v>
      </c>
    </row>
    <row r="35" spans="1:4">
      <c r="A35" s="23">
        <v>5</v>
      </c>
      <c r="B35" s="44">
        <f t="shared" si="9"/>
        <v>1215.5062500000001</v>
      </c>
      <c r="C35" s="44">
        <f t="shared" si="7"/>
        <v>1086.595494478546</v>
      </c>
      <c r="D35" s="44">
        <f t="shared" si="8"/>
        <v>1087.5284145961402</v>
      </c>
    </row>
    <row r="36" spans="1:4">
      <c r="A36" s="23">
        <v>6</v>
      </c>
      <c r="B36" s="44">
        <f t="shared" si="9"/>
        <v>1276.2815625000003</v>
      </c>
      <c r="C36" s="44">
        <f t="shared" si="7"/>
        <v>1106.7637071376296</v>
      </c>
      <c r="D36" s="44">
        <f t="shared" si="8"/>
        <v>1108.2959445156323</v>
      </c>
    </row>
    <row r="37" spans="1:4">
      <c r="A37" s="23">
        <v>7</v>
      </c>
      <c r="B37" s="44">
        <f t="shared" si="9"/>
        <v>1340.0956406250004</v>
      </c>
      <c r="C37" s="44">
        <f t="shared" si="7"/>
        <v>1126.6814632918276</v>
      </c>
      <c r="D37" s="44">
        <f t="shared" si="8"/>
        <v>1128.9169071296467</v>
      </c>
    </row>
    <row r="38" spans="1:4">
      <c r="A38" s="23">
        <v>8</v>
      </c>
      <c r="B38" s="44">
        <f t="shared" si="9"/>
        <v>1407.1004226562504</v>
      </c>
      <c r="C38" s="44">
        <f t="shared" si="7"/>
        <v>1142.468537409585</v>
      </c>
      <c r="D38" s="44">
        <f t="shared" si="8"/>
        <v>1145.8986486949402</v>
      </c>
    </row>
    <row r="39" spans="1:4">
      <c r="A39" s="23">
        <v>9</v>
      </c>
      <c r="B39" s="44">
        <f t="shared" si="9"/>
        <v>1477.4554437890631</v>
      </c>
      <c r="C39" s="44">
        <f t="shared" si="7"/>
        <v>1158.801843476766</v>
      </c>
      <c r="D39" s="44">
        <f t="shared" si="8"/>
        <v>1163.4855873449892</v>
      </c>
    </row>
    <row r="40" spans="1:4">
      <c r="A40" s="23">
        <v>10</v>
      </c>
      <c r="B40" s="44">
        <f t="shared" si="9"/>
        <v>1551.3282159785163</v>
      </c>
      <c r="C40" s="44">
        <f t="shared" si="7"/>
        <v>1175.5889737943432</v>
      </c>
      <c r="D40" s="44">
        <f t="shared" si="8"/>
        <v>1181.5789236980274</v>
      </c>
    </row>
    <row r="41" spans="1:4">
      <c r="A41" s="23">
        <v>11</v>
      </c>
      <c r="B41" s="44">
        <f t="shared" si="9"/>
        <v>1628.8946267774422</v>
      </c>
      <c r="C41" s="44">
        <f t="shared" si="7"/>
        <v>1185.6443808967297</v>
      </c>
      <c r="D41" s="44">
        <f t="shared" si="8"/>
        <v>1194.057401576559</v>
      </c>
    </row>
    <row r="42" spans="1:4">
      <c r="A42" s="23">
        <v>12</v>
      </c>
      <c r="B42" s="44">
        <f t="shared" si="9"/>
        <v>1710.3393581163143</v>
      </c>
      <c r="C42" s="44">
        <f t="shared" si="7"/>
        <v>1200.6610458295415</v>
      </c>
      <c r="D42" s="44">
        <f t="shared" si="8"/>
        <v>1210.8349812351989</v>
      </c>
    </row>
    <row r="43" spans="1:4">
      <c r="A43" s="23">
        <v>13</v>
      </c>
      <c r="B43" s="44">
        <f t="shared" si="9"/>
        <v>1795.8563260221301</v>
      </c>
      <c r="C43" s="44">
        <f t="shared" si="7"/>
        <v>1211.9057821503868</v>
      </c>
      <c r="D43" s="44">
        <f t="shared" si="8"/>
        <v>1224.6543216342889</v>
      </c>
    </row>
    <row r="44" spans="1:4">
      <c r="A44" s="23">
        <v>14</v>
      </c>
      <c r="B44" s="44">
        <f t="shared" si="9"/>
        <v>1885.6491423232367</v>
      </c>
      <c r="C44" s="44">
        <f t="shared" si="7"/>
        <v>1225.0258039601238</v>
      </c>
      <c r="D44" s="44">
        <f t="shared" si="8"/>
        <v>1240.1217593109423</v>
      </c>
    </row>
    <row r="45" spans="1:4">
      <c r="A45" s="23">
        <v>15</v>
      </c>
      <c r="B45" s="44">
        <f t="shared" si="9"/>
        <v>1979.9315994393985</v>
      </c>
      <c r="C45" s="44">
        <f t="shared" si="7"/>
        <v>1231.6623293880496</v>
      </c>
      <c r="D45" s="44">
        <f t="shared" si="8"/>
        <v>1250.6574777644805</v>
      </c>
    </row>
    <row r="46" spans="1:4">
      <c r="A46" s="23">
        <v>16</v>
      </c>
      <c r="B46" s="44">
        <f t="shared" si="9"/>
        <v>2078.9281794113685</v>
      </c>
      <c r="C46" s="44">
        <f t="shared" si="7"/>
        <v>1252.2902917093113</v>
      </c>
      <c r="D46" s="44">
        <f t="shared" si="8"/>
        <v>1272.0855772428361</v>
      </c>
    </row>
    <row r="47" spans="1:4">
      <c r="A47" s="23">
        <v>17</v>
      </c>
      <c r="B47" s="44">
        <f t="shared" si="9"/>
        <v>2182.874588381937</v>
      </c>
      <c r="C47" s="44">
        <f t="shared" si="7"/>
        <v>1266.4578827473083</v>
      </c>
      <c r="D47" s="44">
        <f t="shared" si="8"/>
        <v>1288.7488584279183</v>
      </c>
    </row>
    <row r="48" spans="1:4" ht="18" customHeight="1">
      <c r="A48" s="23">
        <v>18</v>
      </c>
      <c r="B48" s="44">
        <f t="shared" si="9"/>
        <v>2292.0183178010338</v>
      </c>
      <c r="C48" s="44">
        <f t="shared" si="7"/>
        <v>1281.1192154117464</v>
      </c>
      <c r="D48" s="44">
        <f t="shared" si="8"/>
        <v>1305.9112236379601</v>
      </c>
    </row>
    <row r="49" spans="1:4">
      <c r="A49" s="23">
        <v>19</v>
      </c>
      <c r="B49" s="44">
        <f t="shared" si="9"/>
        <v>2406.6192336910858</v>
      </c>
      <c r="C49" s="44">
        <f t="shared" si="7"/>
        <v>1296.2537915538373</v>
      </c>
      <c r="D49" s="44">
        <f t="shared" si="8"/>
        <v>1323.5524919468285</v>
      </c>
    </row>
    <row r="50" spans="1:4">
      <c r="A50" s="23">
        <v>20</v>
      </c>
      <c r="B50" s="44">
        <f t="shared" si="9"/>
        <v>2526.9501953756403</v>
      </c>
      <c r="C50" s="44">
        <f t="shared" si="7"/>
        <v>1314.1054799195445</v>
      </c>
      <c r="D50" s="44">
        <f t="shared" si="8"/>
        <v>1343.2632133431</v>
      </c>
    </row>
    <row r="51" spans="1:4">
      <c r="A51" s="45" t="s">
        <v>3</v>
      </c>
      <c r="B51" s="46"/>
      <c r="C51" s="46">
        <f>SUM(C31:C50)</f>
        <v>23372.031831451764</v>
      </c>
      <c r="D51" s="46">
        <f>SUM(D31:D50)</f>
        <v>23580.276317461346</v>
      </c>
    </row>
    <row r="52" spans="1:4">
      <c r="D52" s="12"/>
    </row>
  </sheetData>
  <pageMargins left="0.70866141732283472" right="0.70866141732283472" top="0.78740157480314965" bottom="0.78740157480314965" header="0.31496062992125984" footer="0.31496062992125984"/>
  <pageSetup paperSize="9" scale="91" orientation="portrait" r:id="rId1"/>
  <headerFooter>
    <oddHeader>&amp;LMařík, M. a kol.: Metody oceňování podniku pro pokročilé
Ekopress 2011&amp;RRf: swapové míry</oddHeader>
    <oddFooter>&amp;C&amp;A&amp;R©  Pavla Maříková, Miloš Mařík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Úvod </vt:lpstr>
      <vt:lpstr>Regresní funkce</vt:lpstr>
      <vt:lpstr>Dopočet chybějících roků</vt:lpstr>
      <vt:lpstr>Rf a ocenění</vt:lpstr>
    </vt:vector>
  </TitlesOfParts>
  <Company>VŠE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Rf: Praktická aplikace úrokových swapů</dc:title>
  <dc:subject>Metody oceňování podniku pro pokročilé</dc:subject>
  <dc:creator>Mařík Miloš, Maříková Pavla</dc:creator>
  <cp:lastModifiedBy>Miloš Mařík</cp:lastModifiedBy>
  <cp:lastPrinted>2012-01-12T15:50:52Z</cp:lastPrinted>
  <dcterms:created xsi:type="dcterms:W3CDTF">2005-07-30T13:32:04Z</dcterms:created>
  <dcterms:modified xsi:type="dcterms:W3CDTF">2012-01-12T15:51:00Z</dcterms:modified>
</cp:coreProperties>
</file>