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580" windowHeight="11865"/>
  </bookViews>
  <sheets>
    <sheet name="Úvod" sheetId="30" r:id="rId1"/>
    <sheet name="1-MM, cílová struktura" sheetId="19" r:id="rId2"/>
    <sheet name="2-MM, stabilita, iterace" sheetId="18" r:id="rId3"/>
    <sheet name="3 -MM, růst, iterace" sheetId="2" r:id="rId4"/>
    <sheet name="4-Modif. funce" sheetId="7" r:id="rId5"/>
    <sheet name="5-Nejisté DS" sheetId="22" r:id="rId6"/>
    <sheet name="6-Nejisté DS od 2. roku" sheetId="23" r:id="rId7"/>
    <sheet name="7,8-Jisté DS+Miles-Ezzel " sheetId="24" r:id="rId8"/>
    <sheet name="9-Univerzální reagenční funkce" sheetId="33" r:id="rId9"/>
  </sheets>
  <calcPr calcId="125725" iterate="1" iterateCount="1000" iterateDelta="1E-4"/>
</workbook>
</file>

<file path=xl/calcChain.xml><?xml version="1.0" encoding="utf-8"?>
<calcChain xmlns="http://schemas.openxmlformats.org/spreadsheetml/2006/main">
  <c r="E14" i="33"/>
  <c r="E14" i="24"/>
  <c r="E14" i="23"/>
  <c r="E14" i="22"/>
  <c r="E14" i="7"/>
  <c r="E14" i="2"/>
  <c r="E14" i="18"/>
  <c r="E14" i="19"/>
  <c r="E46" i="33"/>
  <c r="D46"/>
  <c r="C46"/>
  <c r="B46"/>
  <c r="E10"/>
  <c r="D10"/>
  <c r="C10"/>
  <c r="B10"/>
  <c r="E9"/>
  <c r="D9"/>
  <c r="C9"/>
  <c r="B9"/>
  <c r="E8"/>
  <c r="D8"/>
  <c r="C8"/>
  <c r="B8"/>
  <c r="E6"/>
  <c r="D6"/>
  <c r="C6"/>
  <c r="B6"/>
  <c r="E5"/>
  <c r="D17" s="1"/>
  <c r="D5"/>
  <c r="D51" s="1"/>
  <c r="C5"/>
  <c r="B17" s="1"/>
  <c r="B5"/>
  <c r="B51" s="1"/>
  <c r="B3"/>
  <c r="C3" s="1"/>
  <c r="D3" s="1"/>
  <c r="E10" i="24"/>
  <c r="D10"/>
  <c r="C10"/>
  <c r="B10"/>
  <c r="E9"/>
  <c r="D9"/>
  <c r="C9"/>
  <c r="B9"/>
  <c r="E8"/>
  <c r="E31" s="1"/>
  <c r="D8"/>
  <c r="D31" s="1"/>
  <c r="C8"/>
  <c r="C31" s="1"/>
  <c r="B8"/>
  <c r="B31" s="1"/>
  <c r="E6"/>
  <c r="D6"/>
  <c r="C6"/>
  <c r="B6"/>
  <c r="E5"/>
  <c r="E7" s="1"/>
  <c r="D5"/>
  <c r="D7" s="1"/>
  <c r="C5"/>
  <c r="C7" s="1"/>
  <c r="B5"/>
  <c r="B7" s="1"/>
  <c r="B3"/>
  <c r="C3" s="1"/>
  <c r="D3" s="1"/>
  <c r="F23" s="1"/>
  <c r="E23" i="23"/>
  <c r="D23"/>
  <c r="C23"/>
  <c r="E10"/>
  <c r="D10"/>
  <c r="C10"/>
  <c r="B10"/>
  <c r="E9"/>
  <c r="D9"/>
  <c r="C9"/>
  <c r="B9"/>
  <c r="E8"/>
  <c r="E22" s="1"/>
  <c r="D8"/>
  <c r="D22" s="1"/>
  <c r="C8"/>
  <c r="C22" s="1"/>
  <c r="B8"/>
  <c r="B22" s="1"/>
  <c r="B23" s="1"/>
  <c r="E6"/>
  <c r="D6"/>
  <c r="C6"/>
  <c r="B6"/>
  <c r="E5"/>
  <c r="E7" s="1"/>
  <c r="D5"/>
  <c r="D7" s="1"/>
  <c r="C5"/>
  <c r="C7" s="1"/>
  <c r="B5"/>
  <c r="B7" s="1"/>
  <c r="B3"/>
  <c r="C3" s="1"/>
  <c r="D3" s="1"/>
  <c r="E10" i="22"/>
  <c r="D10"/>
  <c r="C10"/>
  <c r="B10"/>
  <c r="E9"/>
  <c r="D9"/>
  <c r="C9"/>
  <c r="B9"/>
  <c r="E8"/>
  <c r="E22" s="1"/>
  <c r="D8"/>
  <c r="D22" s="1"/>
  <c r="C8"/>
  <c r="C22" s="1"/>
  <c r="B8"/>
  <c r="B22" s="1"/>
  <c r="E6"/>
  <c r="D6"/>
  <c r="C6"/>
  <c r="B6"/>
  <c r="E5"/>
  <c r="E7" s="1"/>
  <c r="D5"/>
  <c r="D7" s="1"/>
  <c r="C5"/>
  <c r="C7" s="1"/>
  <c r="B5"/>
  <c r="B7" s="1"/>
  <c r="B3"/>
  <c r="C3" s="1"/>
  <c r="D3" s="1"/>
  <c r="C46" i="2"/>
  <c r="D46"/>
  <c r="E46"/>
  <c r="B46"/>
  <c r="H7" i="7"/>
  <c r="H7" i="22" s="1"/>
  <c r="B10" i="7"/>
  <c r="E9"/>
  <c r="D9"/>
  <c r="C9"/>
  <c r="B9"/>
  <c r="E8"/>
  <c r="E31" s="1"/>
  <c r="D8"/>
  <c r="D31" s="1"/>
  <c r="C8"/>
  <c r="C31" s="1"/>
  <c r="B8"/>
  <c r="B22" s="1"/>
  <c r="B23" s="1"/>
  <c r="C5"/>
  <c r="C51" s="1"/>
  <c r="D5"/>
  <c r="D51" s="1"/>
  <c r="E5"/>
  <c r="E51" s="1"/>
  <c r="C6"/>
  <c r="D6"/>
  <c r="E6"/>
  <c r="B6"/>
  <c r="B5"/>
  <c r="B51" s="1"/>
  <c r="B3"/>
  <c r="C3" s="1"/>
  <c r="D3" s="1"/>
  <c r="C24" i="2"/>
  <c r="D24"/>
  <c r="E24"/>
  <c r="B24"/>
  <c r="B3"/>
  <c r="C3" s="1"/>
  <c r="D3" s="1"/>
  <c r="H8" i="18"/>
  <c r="H6" i="2" s="1"/>
  <c r="H6" i="7" s="1"/>
  <c r="H6" i="22" s="1"/>
  <c r="D23" s="1"/>
  <c r="H6" i="18"/>
  <c r="H10"/>
  <c r="H7"/>
  <c r="C5"/>
  <c r="C29" s="1"/>
  <c r="D5"/>
  <c r="D29" s="1"/>
  <c r="E5"/>
  <c r="E29" s="1"/>
  <c r="C6"/>
  <c r="D6"/>
  <c r="E6"/>
  <c r="B6"/>
  <c r="B5"/>
  <c r="B29" s="1"/>
  <c r="B3"/>
  <c r="C3" s="1"/>
  <c r="D3" s="1"/>
  <c r="B21" i="7" l="1"/>
  <c r="B24" s="1"/>
  <c r="B51" i="22"/>
  <c r="D51"/>
  <c r="B51" i="23"/>
  <c r="D51"/>
  <c r="C51" i="24"/>
  <c r="E51"/>
  <c r="C13" i="33"/>
  <c r="E13"/>
  <c r="D21" i="7"/>
  <c r="D24" s="1"/>
  <c r="D22"/>
  <c r="D23" s="1"/>
  <c r="C51" i="22"/>
  <c r="E51"/>
  <c r="C51" i="23"/>
  <c r="E51"/>
  <c r="B51" i="24"/>
  <c r="D51"/>
  <c r="B13" i="33"/>
  <c r="D13"/>
  <c r="C7"/>
  <c r="E7"/>
  <c r="C16"/>
  <c r="E16"/>
  <c r="C17"/>
  <c r="E17"/>
  <c r="C21"/>
  <c r="E21"/>
  <c r="C22"/>
  <c r="E22"/>
  <c r="C31"/>
  <c r="E31"/>
  <c r="C36"/>
  <c r="E36"/>
  <c r="C51"/>
  <c r="E51"/>
  <c r="B7"/>
  <c r="D7"/>
  <c r="B16"/>
  <c r="D16"/>
  <c r="B21"/>
  <c r="D21"/>
  <c r="B22"/>
  <c r="D22"/>
  <c r="B31"/>
  <c r="D31"/>
  <c r="B36"/>
  <c r="D36"/>
  <c r="B16" i="24"/>
  <c r="D16"/>
  <c r="B21"/>
  <c r="D21"/>
  <c r="B22"/>
  <c r="B23" s="1"/>
  <c r="D22"/>
  <c r="D23" s="1"/>
  <c r="C16"/>
  <c r="E16"/>
  <c r="C21"/>
  <c r="E21"/>
  <c r="C22"/>
  <c r="C23" s="1"/>
  <c r="E22"/>
  <c r="E23" s="1"/>
  <c r="C17"/>
  <c r="E17"/>
  <c r="B17"/>
  <c r="D17"/>
  <c r="E31" i="23"/>
  <c r="C31"/>
  <c r="B31"/>
  <c r="D31"/>
  <c r="C21"/>
  <c r="C24" s="1"/>
  <c r="E21"/>
  <c r="E24" s="1"/>
  <c r="E25" s="1"/>
  <c r="E49" s="1"/>
  <c r="B21"/>
  <c r="B24" s="1"/>
  <c r="D21"/>
  <c r="D24" s="1"/>
  <c r="E21" i="7"/>
  <c r="C21"/>
  <c r="E22"/>
  <c r="E23" s="1"/>
  <c r="C22"/>
  <c r="C23" s="1"/>
  <c r="E31" i="22"/>
  <c r="C31"/>
  <c r="B31"/>
  <c r="D31"/>
  <c r="C21"/>
  <c r="C24" s="1"/>
  <c r="E21"/>
  <c r="E24" s="1"/>
  <c r="E23"/>
  <c r="C23"/>
  <c r="B21"/>
  <c r="B24" s="1"/>
  <c r="D21"/>
  <c r="D24" s="1"/>
  <c r="B23"/>
  <c r="B31" i="7"/>
  <c r="B46" i="18"/>
  <c r="D46"/>
  <c r="C46"/>
  <c r="E46"/>
  <c r="B24" i="33" l="1"/>
  <c r="C24"/>
  <c r="B14"/>
  <c r="B15" s="1"/>
  <c r="E15"/>
  <c r="C14"/>
  <c r="C15" s="1"/>
  <c r="D24"/>
  <c r="E24"/>
  <c r="E25" s="1"/>
  <c r="D14"/>
  <c r="D15" s="1"/>
  <c r="C24" i="24"/>
  <c r="B24"/>
  <c r="E24"/>
  <c r="F24" s="1"/>
  <c r="F25" s="1"/>
  <c r="E25" s="1"/>
  <c r="D24"/>
  <c r="D25" i="23"/>
  <c r="E24" i="7"/>
  <c r="E25" s="1"/>
  <c r="C24"/>
  <c r="E25" i="22"/>
  <c r="E49" s="1"/>
  <c r="D25" i="33" l="1"/>
  <c r="E49"/>
  <c r="C47"/>
  <c r="C34"/>
  <c r="C18"/>
  <c r="C41" s="1"/>
  <c r="B47"/>
  <c r="B34"/>
  <c r="B18"/>
  <c r="B41" s="1"/>
  <c r="D47"/>
  <c r="D34"/>
  <c r="D18"/>
  <c r="D41" s="1"/>
  <c r="E47"/>
  <c r="E48" s="1"/>
  <c r="E34"/>
  <c r="E18"/>
  <c r="E41" s="1"/>
  <c r="C25" i="23"/>
  <c r="D49"/>
  <c r="D25" i="7"/>
  <c r="E49"/>
  <c r="D25" i="22"/>
  <c r="D49" s="1"/>
  <c r="D49" i="33" l="1"/>
  <c r="C25"/>
  <c r="D48"/>
  <c r="E50"/>
  <c r="E52" s="1"/>
  <c r="B25" i="23"/>
  <c r="B49" s="1"/>
  <c r="C49"/>
  <c r="C25" i="7"/>
  <c r="D49"/>
  <c r="C25" i="22"/>
  <c r="C49" s="1"/>
  <c r="D50" i="33" l="1"/>
  <c r="D52" s="1"/>
  <c r="C48"/>
  <c r="B25"/>
  <c r="C49"/>
  <c r="B25" i="7"/>
  <c r="B49" s="1"/>
  <c r="C49"/>
  <c r="B25" i="22"/>
  <c r="B49" s="1"/>
  <c r="B49" i="33" l="1"/>
  <c r="B48"/>
  <c r="C50"/>
  <c r="C52" s="1"/>
  <c r="B50" l="1"/>
  <c r="B52" s="1"/>
  <c r="B14" i="24" l="1"/>
  <c r="B36"/>
  <c r="C36"/>
  <c r="D36"/>
  <c r="E36"/>
  <c r="B46"/>
  <c r="C46"/>
  <c r="D46"/>
  <c r="E46"/>
  <c r="C14" i="23"/>
  <c r="B14"/>
  <c r="D14"/>
  <c r="B36"/>
  <c r="C36"/>
  <c r="D36"/>
  <c r="E36"/>
  <c r="B17"/>
  <c r="C17"/>
  <c r="D17"/>
  <c r="E17"/>
  <c r="B46"/>
  <c r="C46"/>
  <c r="D46"/>
  <c r="E46"/>
  <c r="C14" i="22"/>
  <c r="C13"/>
  <c r="B36"/>
  <c r="C36"/>
  <c r="D36"/>
  <c r="E36"/>
  <c r="D16"/>
  <c r="B17"/>
  <c r="C17"/>
  <c r="D17"/>
  <c r="E17"/>
  <c r="B46"/>
  <c r="C46"/>
  <c r="D46"/>
  <c r="E46"/>
  <c r="D16" i="7"/>
  <c r="B13"/>
  <c r="B7"/>
  <c r="C7"/>
  <c r="B14" s="1"/>
  <c r="D7"/>
  <c r="E7"/>
  <c r="D14" s="1"/>
  <c r="B36"/>
  <c r="C36"/>
  <c r="D36"/>
  <c r="E36"/>
  <c r="B16"/>
  <c r="B17"/>
  <c r="C17"/>
  <c r="D17"/>
  <c r="E17"/>
  <c r="B46"/>
  <c r="C46"/>
  <c r="D46"/>
  <c r="E46"/>
  <c r="C3" i="19"/>
  <c r="B7" i="2"/>
  <c r="C7"/>
  <c r="D7"/>
  <c r="E7"/>
  <c r="C10"/>
  <c r="B13"/>
  <c r="C13"/>
  <c r="B29"/>
  <c r="C29"/>
  <c r="D29"/>
  <c r="E29"/>
  <c r="E39"/>
  <c r="D39"/>
  <c r="C39"/>
  <c r="B39"/>
  <c r="B43"/>
  <c r="C43"/>
  <c r="E43"/>
  <c r="E42"/>
  <c r="D43"/>
  <c r="D42"/>
  <c r="C42"/>
  <c r="B42"/>
  <c r="B16"/>
  <c r="C16"/>
  <c r="D16"/>
  <c r="E16"/>
  <c r="B17"/>
  <c r="C17"/>
  <c r="D17"/>
  <c r="E17"/>
  <c r="B7" i="18"/>
  <c r="C7"/>
  <c r="D7"/>
  <c r="E7"/>
  <c r="B8"/>
  <c r="C8"/>
  <c r="D8"/>
  <c r="E8"/>
  <c r="E42" s="1"/>
  <c r="B9"/>
  <c r="C9"/>
  <c r="D9"/>
  <c r="E9"/>
  <c r="E16" s="1"/>
  <c r="C10"/>
  <c r="D10" s="1"/>
  <c r="B17"/>
  <c r="C17"/>
  <c r="D17"/>
  <c r="E17"/>
  <c r="B39"/>
  <c r="C39"/>
  <c r="D39"/>
  <c r="E39"/>
  <c r="B7" i="19"/>
  <c r="C7"/>
  <c r="D7"/>
  <c r="E7"/>
  <c r="B8"/>
  <c r="C8"/>
  <c r="D8"/>
  <c r="E8"/>
  <c r="B9"/>
  <c r="B13" s="1"/>
  <c r="C9"/>
  <c r="D9"/>
  <c r="E9"/>
  <c r="C10"/>
  <c r="D10" s="1"/>
  <c r="B14"/>
  <c r="D14"/>
  <c r="B21"/>
  <c r="B22" s="1"/>
  <c r="B25" s="1"/>
  <c r="B35" s="1"/>
  <c r="C21"/>
  <c r="C22" s="1"/>
  <c r="C25" s="1"/>
  <c r="C35" s="1"/>
  <c r="D21"/>
  <c r="D22" s="1"/>
  <c r="E21"/>
  <c r="E22" s="1"/>
  <c r="B24"/>
  <c r="D24"/>
  <c r="B29"/>
  <c r="C29"/>
  <c r="D29"/>
  <c r="E29"/>
  <c r="B16"/>
  <c r="D16"/>
  <c r="B17"/>
  <c r="C17"/>
  <c r="D17"/>
  <c r="E17"/>
  <c r="B39"/>
  <c r="C39"/>
  <c r="D39"/>
  <c r="E39"/>
  <c r="B42"/>
  <c r="C42"/>
  <c r="D42"/>
  <c r="E42"/>
  <c r="B43"/>
  <c r="C43"/>
  <c r="D43"/>
  <c r="E43"/>
  <c r="E44" s="1"/>
  <c r="B46"/>
  <c r="C46"/>
  <c r="D46"/>
  <c r="E46"/>
  <c r="E16" i="7"/>
  <c r="C16" i="22"/>
  <c r="C16" i="23"/>
  <c r="C13"/>
  <c r="C14" i="24" l="1"/>
  <c r="D13"/>
  <c r="D14"/>
  <c r="B14" i="22"/>
  <c r="D14"/>
  <c r="C15"/>
  <c r="C34" s="1"/>
  <c r="C14" i="7"/>
  <c r="D10" i="2"/>
  <c r="D10" i="7" s="1"/>
  <c r="D13" s="1"/>
  <c r="C10"/>
  <c r="C13" s="1"/>
  <c r="E44" i="2"/>
  <c r="D43" i="18"/>
  <c r="B16"/>
  <c r="D14"/>
  <c r="D14" i="2"/>
  <c r="B14"/>
  <c r="B15" s="1"/>
  <c r="C14"/>
  <c r="C15" s="1"/>
  <c r="D44"/>
  <c r="C44" s="1"/>
  <c r="B44" s="1"/>
  <c r="B27"/>
  <c r="D13" i="22"/>
  <c r="B16" i="23"/>
  <c r="E10" i="2"/>
  <c r="D13"/>
  <c r="D15" s="1"/>
  <c r="B13" i="23"/>
  <c r="B15" s="1"/>
  <c r="B34" s="1"/>
  <c r="B15" i="7"/>
  <c r="E16" i="23"/>
  <c r="B13" i="22"/>
  <c r="E13" i="24"/>
  <c r="D13" i="23"/>
  <c r="E13"/>
  <c r="E16" i="22"/>
  <c r="B16"/>
  <c r="E13"/>
  <c r="D16" i="23"/>
  <c r="B15" i="19"/>
  <c r="B40" s="1"/>
  <c r="D42" i="18"/>
  <c r="D24"/>
  <c r="B42"/>
  <c r="B24"/>
  <c r="C42"/>
  <c r="C24"/>
  <c r="E24"/>
  <c r="C14"/>
  <c r="C13" i="19"/>
  <c r="C14"/>
  <c r="B43" i="18"/>
  <c r="B14"/>
  <c r="B13"/>
  <c r="B15" s="1"/>
  <c r="D16"/>
  <c r="E10"/>
  <c r="E13" s="1"/>
  <c r="D13"/>
  <c r="E43"/>
  <c r="E44" s="1"/>
  <c r="B23" i="19"/>
  <c r="D44"/>
  <c r="C44" s="1"/>
  <c r="B44" s="1"/>
  <c r="E10"/>
  <c r="D13"/>
  <c r="D15" s="1"/>
  <c r="D40" s="1"/>
  <c r="C13" i="18"/>
  <c r="B26" i="19"/>
  <c r="E13"/>
  <c r="E15" s="1"/>
  <c r="E40" s="1"/>
  <c r="E24"/>
  <c r="C24"/>
  <c r="C26" s="1"/>
  <c r="D3"/>
  <c r="E25"/>
  <c r="E35" s="1"/>
  <c r="E23"/>
  <c r="D23"/>
  <c r="D25"/>
  <c r="E16"/>
  <c r="C16"/>
  <c r="C23"/>
  <c r="C43" i="18"/>
  <c r="C16"/>
  <c r="D15"/>
  <c r="B13" i="24"/>
  <c r="C15" i="23"/>
  <c r="C34" s="1"/>
  <c r="C16" i="7"/>
  <c r="C13" i="24"/>
  <c r="D15" l="1"/>
  <c r="C47" i="23"/>
  <c r="C18"/>
  <c r="C41" s="1"/>
  <c r="B47"/>
  <c r="B18"/>
  <c r="B41" s="1"/>
  <c r="C47" i="22"/>
  <c r="C18"/>
  <c r="C41" s="1"/>
  <c r="D15"/>
  <c r="D34" s="1"/>
  <c r="B18" i="7"/>
  <c r="B41" s="1"/>
  <c r="B47"/>
  <c r="E13" i="2"/>
  <c r="E15" s="1"/>
  <c r="E10" i="7"/>
  <c r="E13" s="1"/>
  <c r="C40" i="2"/>
  <c r="C18"/>
  <c r="B40"/>
  <c r="B18"/>
  <c r="B34" s="1"/>
  <c r="D40"/>
  <c r="D18"/>
  <c r="B40" i="18"/>
  <c r="B18"/>
  <c r="B34" s="1"/>
  <c r="D40"/>
  <c r="D18"/>
  <c r="E18" i="19"/>
  <c r="E34" s="1"/>
  <c r="D27"/>
  <c r="D18"/>
  <c r="B27"/>
  <c r="B18"/>
  <c r="B34" s="1"/>
  <c r="C15" i="18"/>
  <c r="C27" i="2"/>
  <c r="C34"/>
  <c r="D27"/>
  <c r="D34"/>
  <c r="E27"/>
  <c r="E15" i="23"/>
  <c r="E34" s="1"/>
  <c r="E15" i="24"/>
  <c r="E47" s="1"/>
  <c r="B34" i="7"/>
  <c r="E15" i="22"/>
  <c r="E34" s="1"/>
  <c r="D15" i="23"/>
  <c r="D34" s="1"/>
  <c r="B15" i="22"/>
  <c r="B34" s="1"/>
  <c r="D44" i="18"/>
  <c r="D26" i="19"/>
  <c r="D35"/>
  <c r="E15" i="18"/>
  <c r="C15" i="19"/>
  <c r="C40" s="1"/>
  <c r="E26"/>
  <c r="E27"/>
  <c r="B27" i="18"/>
  <c r="D34"/>
  <c r="D27"/>
  <c r="C27"/>
  <c r="C15" i="24"/>
  <c r="C47" s="1"/>
  <c r="C15" i="7"/>
  <c r="B15" i="24"/>
  <c r="B47" s="1"/>
  <c r="D15" i="7"/>
  <c r="C44" i="18"/>
  <c r="D34" i="24" l="1"/>
  <c r="D47"/>
  <c r="B18"/>
  <c r="B41" s="1"/>
  <c r="B34"/>
  <c r="C18"/>
  <c r="C41" s="1"/>
  <c r="C34"/>
  <c r="E18"/>
  <c r="E41" s="1"/>
  <c r="E34"/>
  <c r="D18"/>
  <c r="D41" s="1"/>
  <c r="E47" i="23"/>
  <c r="E18"/>
  <c r="E41" s="1"/>
  <c r="D47"/>
  <c r="D18"/>
  <c r="D41" s="1"/>
  <c r="B47" i="22"/>
  <c r="B18"/>
  <c r="B41" s="1"/>
  <c r="D47"/>
  <c r="D18"/>
  <c r="D41" s="1"/>
  <c r="E47"/>
  <c r="E18"/>
  <c r="E41" s="1"/>
  <c r="C18" i="7"/>
  <c r="C41" s="1"/>
  <c r="C47"/>
  <c r="D18"/>
  <c r="D41" s="1"/>
  <c r="D47"/>
  <c r="E40" i="2"/>
  <c r="E18"/>
  <c r="E34" s="1"/>
  <c r="E15" i="7"/>
  <c r="C40" i="18"/>
  <c r="C18"/>
  <c r="C34" s="1"/>
  <c r="E27"/>
  <c r="E40"/>
  <c r="E18"/>
  <c r="E34" s="1"/>
  <c r="C18" i="19"/>
  <c r="C34" s="1"/>
  <c r="E41" i="2"/>
  <c r="D34" i="19"/>
  <c r="E28"/>
  <c r="C27"/>
  <c r="E36"/>
  <c r="E41"/>
  <c r="D28"/>
  <c r="C34" i="7"/>
  <c r="D34"/>
  <c r="E49" i="24"/>
  <c r="B44" i="18"/>
  <c r="D31" i="19" l="1"/>
  <c r="D30"/>
  <c r="E31"/>
  <c r="E30"/>
  <c r="E18" i="7"/>
  <c r="E41" s="1"/>
  <c r="E47"/>
  <c r="E34"/>
  <c r="D41" i="2"/>
  <c r="E45"/>
  <c r="E47" s="1"/>
  <c r="E48" i="23"/>
  <c r="E48" i="24"/>
  <c r="D48" s="1"/>
  <c r="E48" i="22"/>
  <c r="D36" i="19"/>
  <c r="C36" s="1"/>
  <c r="B36" s="1"/>
  <c r="E41" i="18"/>
  <c r="D41" i="19"/>
  <c r="E45"/>
  <c r="E47" s="1"/>
  <c r="C28"/>
  <c r="C31" l="1"/>
  <c r="C30"/>
  <c r="C48" i="24"/>
  <c r="E48" i="7"/>
  <c r="E50" s="1"/>
  <c r="E52" s="1"/>
  <c r="D45" i="2"/>
  <c r="D47" s="1"/>
  <c r="C41"/>
  <c r="D48" i="22"/>
  <c r="E50"/>
  <c r="E52" s="1"/>
  <c r="D48" i="23"/>
  <c r="E50"/>
  <c r="E52" s="1"/>
  <c r="D41" i="18"/>
  <c r="E45"/>
  <c r="E47" s="1"/>
  <c r="B28" i="19"/>
  <c r="C41"/>
  <c r="D45"/>
  <c r="D47" s="1"/>
  <c r="B48" i="24"/>
  <c r="B31" i="19" l="1"/>
  <c r="B30"/>
  <c r="D48" i="7"/>
  <c r="C45" i="2"/>
  <c r="C47" s="1"/>
  <c r="B41"/>
  <c r="B45" s="1"/>
  <c r="B47" s="1"/>
  <c r="C48" i="23"/>
  <c r="D50"/>
  <c r="D52" s="1"/>
  <c r="D50" i="22"/>
  <c r="D52" s="1"/>
  <c r="C48"/>
  <c r="D45" i="18"/>
  <c r="D47" s="1"/>
  <c r="C41"/>
  <c r="B41" i="19"/>
  <c r="B45" s="1"/>
  <c r="B47" s="1"/>
  <c r="C45"/>
  <c r="C47" s="1"/>
  <c r="C48" i="7" l="1"/>
  <c r="D50"/>
  <c r="D52" s="1"/>
  <c r="C50" i="23"/>
  <c r="C52" s="1"/>
  <c r="B48"/>
  <c r="B50" s="1"/>
  <c r="B52" s="1"/>
  <c r="B48" i="22"/>
  <c r="B50" s="1"/>
  <c r="B52" s="1"/>
  <c r="C50"/>
  <c r="C52" s="1"/>
  <c r="C45" i="18"/>
  <c r="C47" s="1"/>
  <c r="B41"/>
  <c r="B45" s="1"/>
  <c r="B47" s="1"/>
  <c r="B48" i="7" l="1"/>
  <c r="B50" s="1"/>
  <c r="B52" s="1"/>
  <c r="C50"/>
  <c r="C52" s="1"/>
  <c r="D25" i="24"/>
  <c r="D49" s="1"/>
  <c r="D50" s="1"/>
  <c r="D52" s="1"/>
  <c r="E50"/>
  <c r="E52" s="1"/>
  <c r="C25" l="1"/>
  <c r="C49" s="1"/>
  <c r="C50" s="1"/>
  <c r="C52" s="1"/>
  <c r="B25" l="1"/>
  <c r="B49" l="1"/>
  <c r="B50" s="1"/>
  <c r="B52" s="1"/>
  <c r="B21" i="18" l="1"/>
  <c r="C21"/>
  <c r="D21"/>
  <c r="E21"/>
  <c r="B22"/>
  <c r="C22"/>
  <c r="D22"/>
  <c r="E22"/>
  <c r="B23"/>
  <c r="C23"/>
  <c r="D23"/>
  <c r="E23"/>
  <c r="B25"/>
  <c r="C25"/>
  <c r="D25"/>
  <c r="E25"/>
  <c r="B26"/>
  <c r="C26"/>
  <c r="D26"/>
  <c r="E26"/>
  <c r="B28"/>
  <c r="C28"/>
  <c r="D28"/>
  <c r="E28"/>
  <c r="B30"/>
  <c r="C30"/>
  <c r="D30"/>
  <c r="E30"/>
  <c r="B31"/>
  <c r="C31"/>
  <c r="D31"/>
  <c r="E31"/>
  <c r="B35"/>
  <c r="C35"/>
  <c r="D35"/>
  <c r="E35"/>
  <c r="B36"/>
  <c r="C36"/>
  <c r="D36"/>
  <c r="E36"/>
  <c r="B21" i="2"/>
  <c r="C21"/>
  <c r="D21"/>
  <c r="E21"/>
  <c r="B22"/>
  <c r="C22"/>
  <c r="D22"/>
  <c r="E22"/>
  <c r="B23"/>
  <c r="C23"/>
  <c r="D23"/>
  <c r="E23"/>
  <c r="B25"/>
  <c r="C25"/>
  <c r="D25"/>
  <c r="E25"/>
  <c r="B26"/>
  <c r="C26"/>
  <c r="D26"/>
  <c r="E26"/>
  <c r="B28"/>
  <c r="C28"/>
  <c r="D28"/>
  <c r="E28"/>
  <c r="B30"/>
  <c r="C30"/>
  <c r="D30"/>
  <c r="E30"/>
  <c r="B31"/>
  <c r="C31"/>
  <c r="D31"/>
  <c r="E31"/>
  <c r="B35"/>
  <c r="C35"/>
  <c r="D35"/>
  <c r="E35"/>
  <c r="B36"/>
  <c r="C36"/>
  <c r="D36"/>
  <c r="E36"/>
  <c r="B28" i="7"/>
  <c r="C28"/>
  <c r="D28"/>
  <c r="E28"/>
  <c r="B29"/>
  <c r="C29"/>
  <c r="D29"/>
  <c r="E29"/>
  <c r="B30"/>
  <c r="C30"/>
  <c r="D30"/>
  <c r="E30"/>
  <c r="B32"/>
  <c r="C32"/>
  <c r="D32"/>
  <c r="E32"/>
  <c r="B33"/>
  <c r="C33"/>
  <c r="D33"/>
  <c r="E33"/>
  <c r="B35"/>
  <c r="C35"/>
  <c r="D35"/>
  <c r="E35"/>
  <c r="B37"/>
  <c r="C37"/>
  <c r="D37"/>
  <c r="E37"/>
  <c r="B38"/>
  <c r="C38"/>
  <c r="D38"/>
  <c r="E38"/>
  <c r="B42"/>
  <c r="C42"/>
  <c r="D42"/>
  <c r="E42"/>
  <c r="B43"/>
  <c r="C43"/>
  <c r="D43"/>
  <c r="E43"/>
  <c r="B28" i="22"/>
  <c r="C28"/>
  <c r="D28"/>
  <c r="E28"/>
  <c r="B29"/>
  <c r="C29"/>
  <c r="D29"/>
  <c r="E29"/>
  <c r="B30"/>
  <c r="C30"/>
  <c r="D30"/>
  <c r="E30"/>
  <c r="B32"/>
  <c r="C32"/>
  <c r="D32"/>
  <c r="E32"/>
  <c r="B33"/>
  <c r="C33"/>
  <c r="D33"/>
  <c r="E33"/>
  <c r="B35"/>
  <c r="C35"/>
  <c r="D35"/>
  <c r="E35"/>
  <c r="B37"/>
  <c r="C37"/>
  <c r="D37"/>
  <c r="E37"/>
  <c r="B38"/>
  <c r="C38"/>
  <c r="D38"/>
  <c r="E38"/>
  <c r="B42"/>
  <c r="C42"/>
  <c r="D42"/>
  <c r="E42"/>
  <c r="B43"/>
  <c r="C43"/>
  <c r="D43"/>
  <c r="E43"/>
  <c r="B28" i="23"/>
  <c r="C28"/>
  <c r="D28"/>
  <c r="E28"/>
  <c r="B29"/>
  <c r="C29"/>
  <c r="D29"/>
  <c r="E29"/>
  <c r="B30"/>
  <c r="C30"/>
  <c r="D30"/>
  <c r="E30"/>
  <c r="B32"/>
  <c r="C32"/>
  <c r="D32"/>
  <c r="E32"/>
  <c r="B33"/>
  <c r="C33"/>
  <c r="D33"/>
  <c r="E33"/>
  <c r="B35"/>
  <c r="C35"/>
  <c r="D35"/>
  <c r="E35"/>
  <c r="B37"/>
  <c r="C37"/>
  <c r="D37"/>
  <c r="E37"/>
  <c r="B38"/>
  <c r="C38"/>
  <c r="D38"/>
  <c r="E38"/>
  <c r="B42"/>
  <c r="C42"/>
  <c r="D42"/>
  <c r="E42"/>
  <c r="B43"/>
  <c r="C43"/>
  <c r="D43"/>
  <c r="E43"/>
  <c r="B28" i="24"/>
  <c r="C28"/>
  <c r="D28"/>
  <c r="E28"/>
  <c r="B29"/>
  <c r="C29"/>
  <c r="D29"/>
  <c r="E29"/>
  <c r="B30"/>
  <c r="C30"/>
  <c r="D30"/>
  <c r="E30"/>
  <c r="B32"/>
  <c r="C32"/>
  <c r="D32"/>
  <c r="E32"/>
  <c r="B33"/>
  <c r="C33"/>
  <c r="D33"/>
  <c r="E33"/>
  <c r="B35"/>
  <c r="C35"/>
  <c r="D35"/>
  <c r="E35"/>
  <c r="B37"/>
  <c r="C37"/>
  <c r="D37"/>
  <c r="E37"/>
  <c r="B38"/>
  <c r="C38"/>
  <c r="D38"/>
  <c r="E38"/>
  <c r="B42"/>
  <c r="C42"/>
  <c r="D42"/>
  <c r="E42"/>
  <c r="B43"/>
  <c r="C43"/>
  <c r="D43"/>
  <c r="E43"/>
  <c r="B28" i="33"/>
  <c r="C28"/>
  <c r="D28"/>
  <c r="E28"/>
  <c r="B29"/>
  <c r="C29"/>
  <c r="D29"/>
  <c r="E29"/>
  <c r="B30"/>
  <c r="C30"/>
  <c r="D30"/>
  <c r="E30"/>
  <c r="B32"/>
  <c r="C32"/>
  <c r="D32"/>
  <c r="E32"/>
  <c r="B33"/>
  <c r="C33"/>
  <c r="D33"/>
  <c r="E33"/>
  <c r="B35"/>
  <c r="C35"/>
  <c r="D35"/>
  <c r="E35"/>
  <c r="B37"/>
  <c r="C37"/>
  <c r="D37"/>
  <c r="E37"/>
  <c r="B38"/>
  <c r="C38"/>
  <c r="D38"/>
  <c r="E38"/>
  <c r="B42"/>
  <c r="C42"/>
  <c r="D42"/>
  <c r="E42"/>
  <c r="B43"/>
  <c r="C43"/>
  <c r="D43"/>
  <c r="E43"/>
</calcChain>
</file>

<file path=xl/comments1.xml><?xml version="1.0" encoding="utf-8"?>
<comments xmlns="http://schemas.openxmlformats.org/spreadsheetml/2006/main">
  <authors>
    <author>Miloš Mařík</author>
  </authors>
  <commentList>
    <comment ref="E32" authorId="0">
      <text>
        <r>
          <rPr>
            <b/>
            <sz val="9"/>
            <color indexed="81"/>
            <rFont val="Tahoma"/>
            <family val="2"/>
            <charset val="238"/>
          </rPr>
          <t>Miloš Mařík:</t>
        </r>
        <r>
          <rPr>
            <sz val="9"/>
            <color indexed="81"/>
            <rFont val="Tahoma"/>
            <family val="2"/>
            <charset val="238"/>
          </rPr>
          <t xml:space="preserve">
Model Milles-Ezzel</t>
        </r>
      </text>
    </comment>
  </commentList>
</comments>
</file>

<file path=xl/sharedStrings.xml><?xml version="1.0" encoding="utf-8"?>
<sst xmlns="http://schemas.openxmlformats.org/spreadsheetml/2006/main" count="440" uniqueCount="107">
  <si>
    <t>Položka</t>
  </si>
  <si>
    <t>2. fáze</t>
  </si>
  <si>
    <t>CK</t>
  </si>
  <si>
    <t>CK/K</t>
  </si>
  <si>
    <t>WACC</t>
  </si>
  <si>
    <t>Hodnota brutto</t>
  </si>
  <si>
    <t>FCFE</t>
  </si>
  <si>
    <t>Daň</t>
  </si>
  <si>
    <t>g ve 2.fázi</t>
  </si>
  <si>
    <t>Hodnota brutto k 1.1.</t>
  </si>
  <si>
    <t>VK/K</t>
  </si>
  <si>
    <t>Změna CK</t>
  </si>
  <si>
    <t>SH daňového štítu</t>
  </si>
  <si>
    <t>SH daňového štítu k 1.1.</t>
  </si>
  <si>
    <t>CK/VK</t>
  </si>
  <si>
    <t>FCFF</t>
  </si>
  <si>
    <t>Provozní VH před daní</t>
  </si>
  <si>
    <t>KPVH</t>
  </si>
  <si>
    <t>Mařík Miloš a kol.:</t>
  </si>
  <si>
    <t>METODY OCEŇOVÁNÍ PODNIKU PRO POKROČILÉ</t>
  </si>
  <si>
    <t>Ekopress 2011, Praha, první vydání</t>
  </si>
  <si>
    <t>ISBN 978-80-86929-80-4</t>
  </si>
  <si>
    <t>Příklad</t>
  </si>
  <si>
    <t>© Miloš Mařík, Pavla Maříková</t>
  </si>
  <si>
    <t>Ve žlutě vyznačených buňkách se nacházejí vstupní data, která je možno měnit.</t>
  </si>
  <si>
    <t>Ostatní buňky již obsahují výpočtové vzorce, které na tyto vstupy navazují.</t>
  </si>
  <si>
    <t xml:space="preserve">Po klepnutí na buňky s vypočítanou hodnotou v jednotlivých tabulkách je možné </t>
  </si>
  <si>
    <t>prohlédnout si v řádku vzorců způsob výpočtu dané hodnoty.</t>
  </si>
  <si>
    <t>Soubor obsahuje automatické iterace. Pro jejich správné fungování</t>
  </si>
  <si>
    <t>je nutné v Excelu povolit iterace:</t>
  </si>
  <si>
    <t>Excel verze 2003:</t>
  </si>
  <si>
    <t>Nástroje - Možnosti - karta Výpočty - zatrhnout políčko Iterace</t>
  </si>
  <si>
    <t>Excel verze 2007 a vyšší:</t>
  </si>
  <si>
    <t xml:space="preserve">Kulaté tlačítko Office v levém horním rohu (nebo první záložka Soubor </t>
  </si>
  <si>
    <t>u novějších verzí) - Možnosti aplikace Excel - Vzorce - zatrhnout políčko</t>
  </si>
  <si>
    <t>Povolit iterativní přepočet</t>
  </si>
  <si>
    <t>Když nejsou iterace povoleny, objeví se chybová hláška "kruhový odkaz".</t>
  </si>
  <si>
    <t>VZÁJEMNÁ SHODA VARIANT METODY DCF</t>
  </si>
  <si>
    <t>Kapitola 5, začátek příkladu na straně publikace: 150</t>
  </si>
  <si>
    <t>Část 1 (str. 150)</t>
  </si>
  <si>
    <t>Zadání</t>
  </si>
  <si>
    <r>
      <t>n</t>
    </r>
    <r>
      <rPr>
        <vertAlign val="subscript"/>
        <sz val="12"/>
        <rFont val="Times New Roman CE"/>
        <charset val="238"/>
      </rPr>
      <t>CK</t>
    </r>
    <r>
      <rPr>
        <sz val="12"/>
        <rFont val="Times New Roman CE"/>
        <charset val="238"/>
      </rPr>
      <t xml:space="preserve"> </t>
    </r>
  </si>
  <si>
    <r>
      <t>n</t>
    </r>
    <r>
      <rPr>
        <vertAlign val="subscript"/>
        <sz val="12"/>
        <rFont val="Times New Roman CE"/>
        <charset val="238"/>
      </rPr>
      <t>VKn</t>
    </r>
  </si>
  <si>
    <t>g ve 2. fázi</t>
  </si>
  <si>
    <t>Další předpoklady</t>
  </si>
  <si>
    <t>CK k 1.1.</t>
  </si>
  <si>
    <t>VK k 1.1.</t>
  </si>
  <si>
    <t>Investovaný kapitál  k 1.1.</t>
  </si>
  <si>
    <t>Investice netto</t>
  </si>
  <si>
    <r>
      <t>n</t>
    </r>
    <r>
      <rPr>
        <vertAlign val="subscript"/>
        <sz val="12"/>
        <rFont val="Times New Roman CE"/>
        <charset val="238"/>
      </rPr>
      <t>CK</t>
    </r>
    <r>
      <rPr>
        <sz val="12"/>
        <rFont val="Times New Roman CE"/>
        <charset val="238"/>
      </rPr>
      <t xml:space="preserve"> nominální</t>
    </r>
  </si>
  <si>
    <t>Ocenění metodou DCF entity</t>
  </si>
  <si>
    <t>Stabilní CK, daňová sazba a úroková míra</t>
  </si>
  <si>
    <r>
      <t>n</t>
    </r>
    <r>
      <rPr>
        <b/>
        <vertAlign val="subscript"/>
        <sz val="12"/>
        <color theme="4"/>
        <rFont val="Times New Roman CE"/>
        <charset val="238"/>
      </rPr>
      <t xml:space="preserve">VKz </t>
    </r>
    <r>
      <rPr>
        <b/>
        <sz val="12"/>
        <color theme="4"/>
        <rFont val="Times New Roman CE"/>
        <charset val="238"/>
      </rPr>
      <t>podle cílové struktury</t>
    </r>
  </si>
  <si>
    <r>
      <t>Výsledná struktura CK/H</t>
    </r>
    <r>
      <rPr>
        <vertAlign val="subscript"/>
        <sz val="12"/>
        <rFont val="Times New Roman CE"/>
        <charset val="238"/>
      </rPr>
      <t>b</t>
    </r>
  </si>
  <si>
    <t>Ocenění metodou DCF equity</t>
  </si>
  <si>
    <r>
      <t>n</t>
    </r>
    <r>
      <rPr>
        <vertAlign val="subscript"/>
        <sz val="12"/>
        <rFont val="Times New Roman CE"/>
        <charset val="238"/>
      </rPr>
      <t>CK</t>
    </r>
    <r>
      <rPr>
        <sz val="12"/>
        <rFont val="Times New Roman CE"/>
        <charset val="238"/>
      </rPr>
      <t xml:space="preserve"> . CK</t>
    </r>
  </si>
  <si>
    <t>Hodnota netto k 1.1.</t>
  </si>
  <si>
    <t>Daňový štít roční</t>
  </si>
  <si>
    <t>Hodnota nezadlužené firmy</t>
  </si>
  <si>
    <r>
      <t>n</t>
    </r>
    <r>
      <rPr>
        <vertAlign val="subscript"/>
        <sz val="12"/>
        <rFont val="Times New Roman CE"/>
        <charset val="238"/>
      </rPr>
      <t>CK</t>
    </r>
  </si>
  <si>
    <r>
      <t>n</t>
    </r>
    <r>
      <rPr>
        <b/>
        <vertAlign val="subscript"/>
        <sz val="12"/>
        <color theme="4"/>
        <rFont val="Times New Roman CE"/>
        <charset val="238"/>
      </rPr>
      <t>VKn</t>
    </r>
  </si>
  <si>
    <t>Cílová struktura (tj. bez vyladění), reagenční funkce Miller Modigliani</t>
  </si>
  <si>
    <t>Část 2 (str. 155)</t>
  </si>
  <si>
    <t>Reagenční funkce Miller Modigliani, struktura vyladěná iteracemi</t>
  </si>
  <si>
    <t>Daňová sazba</t>
  </si>
  <si>
    <t>CK/K (vstupní struktura)</t>
  </si>
  <si>
    <t>Ocenění metodou DCF entity po iteracích</t>
  </si>
  <si>
    <r>
      <t>n</t>
    </r>
    <r>
      <rPr>
        <vertAlign val="subscript"/>
        <sz val="12"/>
        <rFont val="Times New Roman CE"/>
        <charset val="238"/>
      </rPr>
      <t>CK</t>
    </r>
    <r>
      <rPr>
        <sz val="12"/>
        <rFont val="Times New Roman CE"/>
        <family val="1"/>
        <charset val="238"/>
      </rPr>
      <t xml:space="preserve"> po dani</t>
    </r>
  </si>
  <si>
    <t>Propočet volných peněžních toků</t>
  </si>
  <si>
    <r>
      <t>n</t>
    </r>
    <r>
      <rPr>
        <b/>
        <vertAlign val="subscript"/>
        <sz val="12"/>
        <color theme="4"/>
        <rFont val="Times New Roman CE"/>
        <charset val="238"/>
      </rPr>
      <t xml:space="preserve">VKz </t>
    </r>
    <r>
      <rPr>
        <b/>
        <sz val="12"/>
        <color theme="4"/>
        <rFont val="Times New Roman CE"/>
        <charset val="238"/>
      </rPr>
      <t>po vyladění</t>
    </r>
  </si>
  <si>
    <t>WACC po vyladění</t>
  </si>
  <si>
    <t>Ocenění metodou DCF APV</t>
  </si>
  <si>
    <t>Zadání (stejné jako v části 1, pouze bez zadané cílové struktury kapitálu)</t>
  </si>
  <si>
    <t>iterace</t>
  </si>
  <si>
    <t>Ocenění metodou DCF equity po iteracích</t>
  </si>
  <si>
    <t>Část 3 (str. 157)</t>
  </si>
  <si>
    <r>
      <t>Zadání (jako v části 2, ale měnící se CK, n</t>
    </r>
    <r>
      <rPr>
        <b/>
        <vertAlign val="subscript"/>
        <sz val="12"/>
        <color indexed="12"/>
        <rFont val="Times New Roman"/>
        <family val="1"/>
        <charset val="238"/>
      </rPr>
      <t>CK</t>
    </r>
    <r>
      <rPr>
        <b/>
        <sz val="12"/>
        <color indexed="12"/>
        <rFont val="Times New Roman"/>
        <family val="1"/>
        <charset val="238"/>
      </rPr>
      <t>, daň a nenulové g)</t>
    </r>
  </si>
  <si>
    <t>Část 4 (str. 161)</t>
  </si>
  <si>
    <t>Měnící se CK, daňová sazba a úroková míra</t>
  </si>
  <si>
    <t>Modifikovaná reagenční funkce, struktura vyladěná iteracemi</t>
  </si>
  <si>
    <r>
      <t>Propočet daňového štítu (diskontní míra na úrovni n</t>
    </r>
    <r>
      <rPr>
        <b/>
        <vertAlign val="subscript"/>
        <sz val="12"/>
        <color indexed="12"/>
        <rFont val="Times New Roman"/>
        <family val="1"/>
        <charset val="238"/>
      </rPr>
      <t>CK</t>
    </r>
    <r>
      <rPr>
        <b/>
        <sz val="12"/>
        <color indexed="12"/>
        <rFont val="Times New Roman"/>
        <family val="1"/>
        <charset val="238"/>
      </rPr>
      <t>)</t>
    </r>
  </si>
  <si>
    <t xml:space="preserve">Roční daňový štít </t>
  </si>
  <si>
    <t>Zadání (jako v části 3, ale pro přepočet nákladů VK bude použita modifikovaná reagenční funkce)</t>
  </si>
  <si>
    <t>Část 5 (str. 167)</t>
  </si>
  <si>
    <t>Reagenční funkce pro nejisté daň. štíty, struktura vyladěná iteracemi</t>
  </si>
  <si>
    <t>Zadání (jako v části 4, ale úrokové daňové štíty budou považovány za nejisté)</t>
  </si>
  <si>
    <t>Diskotní míra pro DS</t>
  </si>
  <si>
    <r>
      <t>Propočet daňového štítu (diskontní míra na úrovni n</t>
    </r>
    <r>
      <rPr>
        <b/>
        <vertAlign val="subscript"/>
        <sz val="12"/>
        <color indexed="12"/>
        <rFont val="Times New Roman"/>
        <family val="1"/>
        <charset val="238"/>
      </rPr>
      <t>VKn</t>
    </r>
    <r>
      <rPr>
        <b/>
        <sz val="12"/>
        <color indexed="12"/>
        <rFont val="Times New Roman"/>
        <family val="1"/>
        <charset val="238"/>
      </rPr>
      <t>)</t>
    </r>
  </si>
  <si>
    <t>Daňové štíty nejisté od druhého roku, struktura vyladěná iteracemi</t>
  </si>
  <si>
    <r>
      <t>Propočet daňového štítu (diskontní míra 1. rok na úrovni n</t>
    </r>
    <r>
      <rPr>
        <b/>
        <vertAlign val="subscript"/>
        <sz val="12"/>
        <color indexed="12"/>
        <rFont val="Times New Roman"/>
        <family val="1"/>
        <charset val="238"/>
      </rPr>
      <t>CK</t>
    </r>
    <r>
      <rPr>
        <b/>
        <sz val="12"/>
        <color indexed="12"/>
        <rFont val="Times New Roman"/>
        <family val="1"/>
        <charset val="238"/>
      </rPr>
      <t xml:space="preserve"> a od 2. roku n</t>
    </r>
    <r>
      <rPr>
        <b/>
        <vertAlign val="subscript"/>
        <sz val="12"/>
        <color indexed="12"/>
        <rFont val="Times New Roman"/>
        <family val="1"/>
        <charset val="238"/>
      </rPr>
      <t>VKn</t>
    </r>
    <r>
      <rPr>
        <b/>
        <sz val="12"/>
        <color indexed="12"/>
        <rFont val="Times New Roman"/>
        <family val="1"/>
        <charset val="238"/>
      </rPr>
      <t>)</t>
    </r>
  </si>
  <si>
    <t>Zadání (jako v části 5, ale úrokové daňové štíty budou považovány za nejisté až od 2. roku 2. fáze)</t>
  </si>
  <si>
    <r>
      <t>Propočet daňového štítu (diskontní míra v 1. fázi na úrovni n</t>
    </r>
    <r>
      <rPr>
        <b/>
        <vertAlign val="subscript"/>
        <sz val="12"/>
        <color indexed="12"/>
        <rFont val="Times New Roman"/>
        <family val="1"/>
        <charset val="238"/>
      </rPr>
      <t>CK</t>
    </r>
    <r>
      <rPr>
        <b/>
        <sz val="12"/>
        <color indexed="12"/>
        <rFont val="Times New Roman"/>
        <family val="1"/>
        <charset val="238"/>
      </rPr>
      <t xml:space="preserve"> a od 2. roku 2. fáze n</t>
    </r>
    <r>
      <rPr>
        <b/>
        <vertAlign val="subscript"/>
        <sz val="12"/>
        <color indexed="12"/>
        <rFont val="Times New Roman"/>
        <family val="1"/>
        <charset val="238"/>
      </rPr>
      <t>VKn</t>
    </r>
    <r>
      <rPr>
        <b/>
        <sz val="12"/>
        <color indexed="12"/>
        <rFont val="Times New Roman"/>
        <family val="1"/>
        <charset val="238"/>
      </rPr>
      <t>)</t>
    </r>
  </si>
  <si>
    <t>V 1. fázi relativně jisté daňové štíty, ve 2. fázi funkce Miles-Ezzel</t>
  </si>
  <si>
    <t>Část 8 (str. 172)</t>
  </si>
  <si>
    <t>Část 7 (str. 171)</t>
  </si>
  <si>
    <t>Zadání (jako v části 5, ale úrokové daňové štíty budou považovány za nejisté až od 2. roku 1. fáze)</t>
  </si>
  <si>
    <t>Část 9 (str. 175)</t>
  </si>
  <si>
    <t>Univerzální reagenčí funkce</t>
  </si>
  <si>
    <r>
      <t>Zadání (jako v části 5, ale riziko daňových štítů bude mezi n</t>
    </r>
    <r>
      <rPr>
        <b/>
        <vertAlign val="subscript"/>
        <sz val="12"/>
        <color indexed="12"/>
        <rFont val="Times New Roman"/>
        <family val="1"/>
        <charset val="238"/>
      </rPr>
      <t>CK</t>
    </r>
    <r>
      <rPr>
        <b/>
        <sz val="12"/>
        <color indexed="12"/>
        <rFont val="Times New Roman"/>
        <family val="1"/>
        <charset val="238"/>
      </rPr>
      <t xml:space="preserve"> a n</t>
    </r>
    <r>
      <rPr>
        <b/>
        <vertAlign val="subscript"/>
        <sz val="12"/>
        <color indexed="12"/>
        <rFont val="Times New Roman"/>
        <family val="1"/>
        <charset val="238"/>
      </rPr>
      <t>VKn</t>
    </r>
    <r>
      <rPr>
        <b/>
        <sz val="12"/>
        <color indexed="12"/>
        <rFont val="Times New Roman"/>
        <family val="1"/>
        <charset val="238"/>
      </rPr>
      <t>)</t>
    </r>
  </si>
  <si>
    <r>
      <t>Propočet daňového štítu (diskontní míra na zvolené úrovni mezi n</t>
    </r>
    <r>
      <rPr>
        <b/>
        <vertAlign val="subscript"/>
        <sz val="12"/>
        <color indexed="12"/>
        <rFont val="Times New Roman"/>
        <family val="1"/>
        <charset val="238"/>
      </rPr>
      <t>CK</t>
    </r>
    <r>
      <rPr>
        <b/>
        <sz val="12"/>
        <color indexed="12"/>
        <rFont val="Times New Roman"/>
        <family val="1"/>
        <charset val="238"/>
      </rPr>
      <t xml:space="preserve"> a n</t>
    </r>
    <r>
      <rPr>
        <b/>
        <vertAlign val="subscript"/>
        <sz val="12"/>
        <color indexed="12"/>
        <rFont val="Times New Roman"/>
        <family val="1"/>
        <charset val="238"/>
      </rPr>
      <t>VKn</t>
    </r>
    <r>
      <rPr>
        <b/>
        <sz val="12"/>
        <color indexed="12"/>
        <rFont val="Times New Roman"/>
        <family val="1"/>
        <charset val="238"/>
      </rPr>
      <t>)</t>
    </r>
  </si>
  <si>
    <t>Podle těchto barev lze také sledovat, které buňky jsou v dané části příkladu zadány</t>
  </si>
  <si>
    <t>nově a které jsou přebírané z předchozích částí příkladu.</t>
  </si>
  <si>
    <t>Varianta s opravenými investicemi netto v 1. roce 2. fáze</t>
  </si>
  <si>
    <t>Obecné závěry ohledně rovnosti výsledků jednotlivých variant DCF se nemění.</t>
  </si>
  <si>
    <t>což neodpovídá násobku tempa růstu a výši investovaného kapitálu k 1. 1. 2015.</t>
  </si>
  <si>
    <t>V částech příkladu s růstem jsou v knize investice netto 2015 ve výši 11,70 mil. Kč,</t>
  </si>
  <si>
    <t>V tomto souboru je vzorec opraven, investice netto = 410 x 3 % = 12,3 mil. Kč.</t>
  </si>
</sst>
</file>

<file path=xl/styles.xml><?xml version="1.0" encoding="utf-8"?>
<styleSheet xmlns="http://schemas.openxmlformats.org/spreadsheetml/2006/main">
  <numFmts count="1">
    <numFmt numFmtId="164" formatCode="0.0%"/>
  </numFmts>
  <fonts count="33">
    <font>
      <sz val="12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color indexed="16"/>
      <name val="Times New Roman CE"/>
      <family val="1"/>
      <charset val="238"/>
    </font>
    <font>
      <b/>
      <sz val="12"/>
      <color indexed="50"/>
      <name val="Times New Roman CE"/>
      <charset val="238"/>
    </font>
    <font>
      <b/>
      <sz val="12"/>
      <color indexed="37"/>
      <name val="Times New Roman CE"/>
      <charset val="238"/>
    </font>
    <font>
      <sz val="12"/>
      <color indexed="18"/>
      <name val="Times New Roman CE"/>
      <family val="1"/>
      <charset val="238"/>
    </font>
    <font>
      <b/>
      <sz val="12"/>
      <color indexed="17"/>
      <name val="Times New Roman CE"/>
      <charset val="238"/>
    </font>
    <font>
      <sz val="12"/>
      <color indexed="8"/>
      <name val="Times New Roman CE"/>
      <family val="1"/>
      <charset val="238"/>
    </font>
    <font>
      <b/>
      <sz val="12"/>
      <color indexed="17"/>
      <name val="Times New Roman CE"/>
      <family val="1"/>
      <charset val="238"/>
    </font>
    <font>
      <sz val="8"/>
      <name val="Times New Roman CE"/>
      <charset val="238"/>
    </font>
    <font>
      <b/>
      <sz val="12"/>
      <color indexed="16"/>
      <name val="Times New Roman CE"/>
      <charset val="238"/>
    </font>
    <font>
      <b/>
      <sz val="12"/>
      <color indexed="16"/>
      <name val="Times New Roman CE"/>
      <family val="1"/>
      <charset val="238"/>
    </font>
    <font>
      <sz val="12"/>
      <color indexed="18"/>
      <name val="Times New Roman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16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4"/>
      <color rgb="FFFF0000"/>
      <name val="Times New Roman CE"/>
      <family val="1"/>
      <charset val="238"/>
    </font>
    <font>
      <b/>
      <sz val="12"/>
      <color rgb="FFFF0000"/>
      <name val="Times New Roman CE"/>
      <family val="1"/>
      <charset val="238"/>
    </font>
    <font>
      <b/>
      <sz val="12"/>
      <color indexed="12"/>
      <name val="Times New Roman"/>
      <family val="1"/>
      <charset val="238"/>
    </font>
    <font>
      <vertAlign val="subscript"/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color theme="4"/>
      <name val="Times New Roman CE"/>
      <charset val="238"/>
    </font>
    <font>
      <b/>
      <vertAlign val="subscript"/>
      <sz val="12"/>
      <color theme="4"/>
      <name val="Times New Roman CE"/>
      <charset val="238"/>
    </font>
    <font>
      <sz val="12"/>
      <color theme="4"/>
      <name val="Times New Roman CE"/>
      <charset val="238"/>
    </font>
    <font>
      <b/>
      <vertAlign val="subscript"/>
      <sz val="12"/>
      <color indexed="12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4" fillId="0" borderId="0"/>
  </cellStyleXfs>
  <cellXfs count="17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164" fontId="0" fillId="0" borderId="0" xfId="1" applyNumberFormat="1" applyFont="1"/>
    <xf numFmtId="0" fontId="7" fillId="0" borderId="0" xfId="0" applyFont="1"/>
    <xf numFmtId="2" fontId="7" fillId="0" borderId="0" xfId="0" applyNumberFormat="1" applyFont="1"/>
    <xf numFmtId="9" fontId="2" fillId="0" borderId="0" xfId="1"/>
    <xf numFmtId="164" fontId="1" fillId="0" borderId="0" xfId="0" applyNumberFormat="1" applyFont="1"/>
    <xf numFmtId="0" fontId="1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2" fontId="0" fillId="0" borderId="4" xfId="0" applyNumberFormat="1" applyBorder="1"/>
    <xf numFmtId="0" fontId="7" fillId="0" borderId="7" xfId="0" applyFont="1" applyBorder="1"/>
    <xf numFmtId="2" fontId="7" fillId="0" borderId="4" xfId="0" applyNumberFormat="1" applyFont="1" applyBorder="1"/>
    <xf numFmtId="0" fontId="0" fillId="0" borderId="5" xfId="0" applyBorder="1"/>
    <xf numFmtId="10" fontId="2" fillId="0" borderId="4" xfId="1" applyNumberFormat="1" applyBorder="1"/>
    <xf numFmtId="10" fontId="2" fillId="0" borderId="2" xfId="1" applyNumberFormat="1" applyBorder="1"/>
    <xf numFmtId="10" fontId="2" fillId="0" borderId="3" xfId="1" applyNumberFormat="1" applyBorder="1"/>
    <xf numFmtId="2" fontId="0" fillId="0" borderId="3" xfId="0" applyNumberFormat="1" applyBorder="1"/>
    <xf numFmtId="0" fontId="0" fillId="0" borderId="1" xfId="0" applyBorder="1"/>
    <xf numFmtId="2" fontId="0" fillId="0" borderId="1" xfId="0" applyNumberFormat="1" applyBorder="1"/>
    <xf numFmtId="2" fontId="0" fillId="0" borderId="2" xfId="0" applyNumberFormat="1" applyBorder="1"/>
    <xf numFmtId="9" fontId="2" fillId="0" borderId="6" xfId="1" applyFont="1" applyBorder="1"/>
    <xf numFmtId="2" fontId="1" fillId="0" borderId="7" xfId="0" applyNumberFormat="1" applyFont="1" applyBorder="1"/>
    <xf numFmtId="164" fontId="2" fillId="0" borderId="3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0" fontId="1" fillId="0" borderId="7" xfId="0" applyFont="1" applyBorder="1"/>
    <xf numFmtId="2" fontId="1" fillId="0" borderId="4" xfId="0" applyNumberFormat="1" applyFont="1" applyBorder="1"/>
    <xf numFmtId="10" fontId="2" fillId="0" borderId="1" xfId="1" applyNumberFormat="1" applyBorder="1"/>
    <xf numFmtId="2" fontId="1" fillId="0" borderId="8" xfId="0" applyNumberFormat="1" applyFont="1" applyBorder="1"/>
    <xf numFmtId="2" fontId="0" fillId="0" borderId="7" xfId="0" applyNumberFormat="1" applyBorder="1"/>
    <xf numFmtId="0" fontId="7" fillId="0" borderId="6" xfId="0" applyFont="1" applyBorder="1"/>
    <xf numFmtId="2" fontId="7" fillId="0" borderId="3" xfId="0" applyNumberFormat="1" applyFont="1" applyBorder="1"/>
    <xf numFmtId="2" fontId="11" fillId="0" borderId="4" xfId="0" applyNumberFormat="1" applyFont="1" applyBorder="1"/>
    <xf numFmtId="0" fontId="1" fillId="0" borderId="0" xfId="0" applyFont="1" applyBorder="1"/>
    <xf numFmtId="2" fontId="1" fillId="0" borderId="0" xfId="0" applyNumberFormat="1" applyFont="1" applyBorder="1"/>
    <xf numFmtId="2" fontId="4" fillId="0" borderId="0" xfId="0" applyNumberFormat="1" applyFont="1" applyBorder="1"/>
    <xf numFmtId="0" fontId="2" fillId="0" borderId="6" xfId="0" applyFont="1" applyBorder="1"/>
    <xf numFmtId="2" fontId="2" fillId="0" borderId="3" xfId="0" applyNumberFormat="1" applyFont="1" applyBorder="1"/>
    <xf numFmtId="10" fontId="2" fillId="0" borderId="0" xfId="1" applyNumberFormat="1" applyFill="1" applyBorder="1"/>
    <xf numFmtId="2" fontId="11" fillId="0" borderId="0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13" fillId="0" borderId="0" xfId="0" applyFont="1"/>
    <xf numFmtId="0" fontId="14" fillId="0" borderId="0" xfId="2"/>
    <xf numFmtId="0" fontId="17" fillId="0" borderId="0" xfId="2" applyFont="1"/>
    <xf numFmtId="0" fontId="18" fillId="0" borderId="0" xfId="2" applyFont="1"/>
    <xf numFmtId="0" fontId="20" fillId="0" borderId="0" xfId="0" applyFont="1"/>
    <xf numFmtId="0" fontId="18" fillId="0" borderId="0" xfId="0" applyFont="1"/>
    <xf numFmtId="0" fontId="14" fillId="0" borderId="0" xfId="0" applyFont="1"/>
    <xf numFmtId="0" fontId="21" fillId="0" borderId="0" xfId="0" applyFont="1"/>
    <xf numFmtId="0" fontId="22" fillId="0" borderId="0" xfId="0" applyFont="1" applyBorder="1"/>
    <xf numFmtId="0" fontId="23" fillId="0" borderId="0" xfId="0" applyFont="1" applyBorder="1"/>
    <xf numFmtId="0" fontId="9" fillId="3" borderId="1" xfId="0" applyFont="1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center"/>
    </xf>
    <xf numFmtId="0" fontId="24" fillId="0" borderId="0" xfId="0" applyFont="1"/>
    <xf numFmtId="0" fontId="0" fillId="0" borderId="0" xfId="0" applyFill="1"/>
    <xf numFmtId="0" fontId="3" fillId="0" borderId="0" xfId="0" applyFont="1" applyFill="1"/>
    <xf numFmtId="10" fontId="2" fillId="4" borderId="1" xfId="1" applyNumberFormat="1" applyFill="1" applyBorder="1"/>
    <xf numFmtId="0" fontId="0" fillId="0" borderId="9" xfId="0" applyFill="1" applyBorder="1"/>
    <xf numFmtId="0" fontId="26" fillId="0" borderId="9" xfId="0" applyFont="1" applyFill="1" applyBorder="1"/>
    <xf numFmtId="10" fontId="2" fillId="4" borderId="6" xfId="1" applyNumberFormat="1" applyFill="1" applyBorder="1"/>
    <xf numFmtId="10" fontId="26" fillId="4" borderId="6" xfId="1" applyNumberFormat="1" applyFont="1" applyFill="1" applyBorder="1"/>
    <xf numFmtId="10" fontId="2" fillId="4" borderId="7" xfId="1" applyNumberFormat="1" applyFill="1" applyBorder="1"/>
    <xf numFmtId="0" fontId="0" fillId="0" borderId="11" xfId="0" applyFill="1" applyBorder="1"/>
    <xf numFmtId="2" fontId="0" fillId="4" borderId="3" xfId="0" applyNumberFormat="1" applyFill="1" applyBorder="1"/>
    <xf numFmtId="2" fontId="1" fillId="4" borderId="8" xfId="0" applyNumberFormat="1" applyFont="1" applyFill="1" applyBorder="1"/>
    <xf numFmtId="2" fontId="0" fillId="4" borderId="3" xfId="0" applyNumberFormat="1" applyFont="1" applyFill="1" applyBorder="1"/>
    <xf numFmtId="2" fontId="0" fillId="0" borderId="4" xfId="0" applyNumberFormat="1" applyFont="1" applyBorder="1"/>
    <xf numFmtId="164" fontId="2" fillId="0" borderId="3" xfId="1" applyNumberFormat="1" applyFont="1" applyBorder="1"/>
    <xf numFmtId="164" fontId="2" fillId="0" borderId="4" xfId="1" applyNumberFormat="1" applyFont="1" applyBorder="1"/>
    <xf numFmtId="2" fontId="0" fillId="0" borderId="2" xfId="0" applyNumberFormat="1" applyFont="1" applyBorder="1"/>
    <xf numFmtId="2" fontId="0" fillId="4" borderId="2" xfId="0" applyNumberFormat="1" applyFill="1" applyBorder="1"/>
    <xf numFmtId="2" fontId="0" fillId="4" borderId="2" xfId="0" applyNumberFormat="1" applyFont="1" applyFill="1" applyBorder="1"/>
    <xf numFmtId="0" fontId="26" fillId="0" borderId="5" xfId="0" applyFont="1" applyBorder="1"/>
    <xf numFmtId="10" fontId="26" fillId="0" borderId="2" xfId="1" applyNumberFormat="1" applyFont="1" applyBorder="1"/>
    <xf numFmtId="0" fontId="26" fillId="0" borderId="6" xfId="0" applyFont="1" applyBorder="1"/>
    <xf numFmtId="10" fontId="26" fillId="0" borderId="3" xfId="1" applyNumberFormat="1" applyFont="1" applyBorder="1"/>
    <xf numFmtId="0" fontId="27" fillId="0" borderId="5" xfId="0" applyFont="1" applyBorder="1"/>
    <xf numFmtId="10" fontId="27" fillId="0" borderId="2" xfId="1" applyNumberFormat="1" applyFont="1" applyBorder="1"/>
    <xf numFmtId="0" fontId="27" fillId="0" borderId="1" xfId="0" applyFont="1" applyBorder="1"/>
    <xf numFmtId="10" fontId="27" fillId="0" borderId="8" xfId="1" applyNumberFormat="1" applyFont="1" applyBorder="1"/>
    <xf numFmtId="2" fontId="2" fillId="0" borderId="0" xfId="0" applyNumberFormat="1" applyFont="1" applyFill="1" applyBorder="1"/>
    <xf numFmtId="0" fontId="11" fillId="5" borderId="7" xfId="0" applyFont="1" applyFill="1" applyBorder="1"/>
    <xf numFmtId="2" fontId="11" fillId="5" borderId="4" xfId="0" applyNumberFormat="1" applyFont="1" applyFill="1" applyBorder="1"/>
    <xf numFmtId="9" fontId="0" fillId="0" borderId="6" xfId="1" applyFont="1" applyBorder="1"/>
    <xf numFmtId="0" fontId="0" fillId="0" borderId="5" xfId="0" applyFill="1" applyBorder="1"/>
    <xf numFmtId="0" fontId="11" fillId="5" borderId="1" xfId="0" applyFont="1" applyFill="1" applyBorder="1"/>
    <xf numFmtId="2" fontId="11" fillId="5" borderId="8" xfId="0" applyNumberFormat="1" applyFont="1" applyFill="1" applyBorder="1"/>
    <xf numFmtId="2" fontId="11" fillId="0" borderId="8" xfId="0" applyNumberFormat="1" applyFont="1" applyBorder="1"/>
    <xf numFmtId="9" fontId="0" fillId="0" borderId="7" xfId="1" applyFont="1" applyBorder="1"/>
    <xf numFmtId="10" fontId="2" fillId="0" borderId="0" xfId="1" applyNumberFormat="1" applyFill="1"/>
    <xf numFmtId="10" fontId="3" fillId="0" borderId="0" xfId="1" applyNumberFormat="1" applyFont="1" applyFill="1"/>
    <xf numFmtId="2" fontId="0" fillId="0" borderId="8" xfId="0" applyNumberFormat="1" applyFont="1" applyBorder="1"/>
    <xf numFmtId="2" fontId="1" fillId="0" borderId="1" xfId="0" applyNumberFormat="1" applyFont="1" applyBorder="1"/>
    <xf numFmtId="2" fontId="0" fillId="0" borderId="5" xfId="0" applyNumberFormat="1" applyBorder="1"/>
    <xf numFmtId="2" fontId="0" fillId="0" borderId="6" xfId="0" applyNumberFormat="1" applyBorder="1"/>
    <xf numFmtId="10" fontId="2" fillId="0" borderId="1" xfId="1" applyNumberFormat="1" applyFill="1" applyBorder="1"/>
    <xf numFmtId="10" fontId="2" fillId="0" borderId="5" xfId="1" applyNumberFormat="1" applyFill="1" applyBorder="1"/>
    <xf numFmtId="10" fontId="2" fillId="0" borderId="5" xfId="1" applyNumberFormat="1" applyFont="1" applyFill="1" applyBorder="1"/>
    <xf numFmtId="10" fontId="2" fillId="0" borderId="6" xfId="1" applyNumberFormat="1" applyFont="1" applyFill="1" applyBorder="1"/>
    <xf numFmtId="0" fontId="0" fillId="0" borderId="0" xfId="0" applyFill="1" applyBorder="1"/>
    <xf numFmtId="0" fontId="27" fillId="0" borderId="7" xfId="0" applyFont="1" applyBorder="1"/>
    <xf numFmtId="10" fontId="27" fillId="0" borderId="4" xfId="1" applyNumberFormat="1" applyFont="1" applyBorder="1"/>
    <xf numFmtId="2" fontId="1" fillId="0" borderId="11" xfId="0" applyNumberFormat="1" applyFont="1" applyBorder="1"/>
    <xf numFmtId="2" fontId="0" fillId="0" borderId="0" xfId="0" applyNumberFormat="1" applyFont="1" applyBorder="1"/>
    <xf numFmtId="10" fontId="2" fillId="0" borderId="5" xfId="1" applyNumberFormat="1" applyBorder="1"/>
    <xf numFmtId="10" fontId="2" fillId="0" borderId="6" xfId="1" applyNumberFormat="1" applyBorder="1"/>
    <xf numFmtId="10" fontId="2" fillId="0" borderId="7" xfId="1" applyNumberFormat="1" applyBorder="1"/>
    <xf numFmtId="10" fontId="27" fillId="0" borderId="3" xfId="1" applyNumberFormat="1" applyFont="1" applyBorder="1"/>
    <xf numFmtId="10" fontId="27" fillId="0" borderId="1" xfId="1" applyNumberFormat="1" applyFont="1" applyBorder="1"/>
    <xf numFmtId="2" fontId="11" fillId="5" borderId="1" xfId="0" applyNumberFormat="1" applyFont="1" applyFill="1" applyBorder="1"/>
    <xf numFmtId="0" fontId="0" fillId="0" borderId="5" xfId="0" applyFont="1" applyBorder="1"/>
    <xf numFmtId="2" fontId="12" fillId="5" borderId="1" xfId="0" applyNumberFormat="1" applyFont="1" applyFill="1" applyBorder="1"/>
    <xf numFmtId="2" fontId="12" fillId="0" borderId="8" xfId="0" applyNumberFormat="1" applyFont="1" applyBorder="1"/>
    <xf numFmtId="2" fontId="2" fillId="0" borderId="2" xfId="0" applyNumberFormat="1" applyFont="1" applyBorder="1"/>
    <xf numFmtId="0" fontId="27" fillId="0" borderId="6" xfId="0" applyFont="1" applyBorder="1"/>
    <xf numFmtId="0" fontId="12" fillId="5" borderId="1" xfId="0" applyFont="1" applyFill="1" applyBorder="1"/>
    <xf numFmtId="2" fontId="12" fillId="5" borderId="8" xfId="0" applyNumberFormat="1" applyFont="1" applyFill="1" applyBorder="1"/>
    <xf numFmtId="2" fontId="12" fillId="0" borderId="8" xfId="0" applyNumberFormat="1" applyFont="1" applyFill="1" applyBorder="1"/>
    <xf numFmtId="10" fontId="0" fillId="0" borderId="7" xfId="1" applyNumberFormat="1" applyFont="1" applyFill="1" applyBorder="1" applyAlignment="1">
      <alignment horizontal="right"/>
    </xf>
    <xf numFmtId="164" fontId="0" fillId="4" borderId="4" xfId="1" applyNumberFormat="1" applyFont="1" applyFill="1" applyBorder="1"/>
    <xf numFmtId="164" fontId="2" fillId="4" borderId="4" xfId="1" applyNumberFormat="1" applyFont="1" applyFill="1" applyBorder="1"/>
    <xf numFmtId="164" fontId="0" fillId="4" borderId="3" xfId="1" applyNumberFormat="1" applyFont="1" applyFill="1" applyBorder="1"/>
    <xf numFmtId="164" fontId="2" fillId="4" borderId="3" xfId="1" applyNumberFormat="1" applyFont="1" applyFill="1" applyBorder="1"/>
    <xf numFmtId="2" fontId="0" fillId="4" borderId="5" xfId="0" applyNumberFormat="1" applyFill="1" applyBorder="1"/>
    <xf numFmtId="2" fontId="0" fillId="4" borderId="6" xfId="0" applyNumberFormat="1" applyFill="1" applyBorder="1"/>
    <xf numFmtId="0" fontId="0" fillId="0" borderId="7" xfId="0" applyFill="1" applyBorder="1"/>
    <xf numFmtId="10" fontId="2" fillId="0" borderId="7" xfId="1" applyNumberFormat="1" applyFill="1" applyBorder="1"/>
    <xf numFmtId="0" fontId="1" fillId="0" borderId="0" xfId="0" applyFont="1" applyBorder="1" applyAlignment="1">
      <alignment horizontal="right"/>
    </xf>
    <xf numFmtId="164" fontId="4" fillId="0" borderId="0" xfId="1" applyNumberFormat="1" applyFont="1" applyBorder="1"/>
    <xf numFmtId="10" fontId="6" fillId="0" borderId="0" xfId="1" applyNumberFormat="1" applyFont="1" applyBorder="1"/>
    <xf numFmtId="2" fontId="7" fillId="0" borderId="0" xfId="0" applyNumberFormat="1" applyFont="1" applyBorder="1"/>
    <xf numFmtId="2" fontId="11" fillId="0" borderId="0" xfId="0" applyNumberFormat="1" applyFont="1" applyBorder="1"/>
    <xf numFmtId="10" fontId="2" fillId="0" borderId="0" xfId="1" applyNumberFormat="1" applyBorder="1"/>
    <xf numFmtId="10" fontId="8" fillId="0" borderId="0" xfId="1" applyNumberFormat="1" applyFont="1" applyBorder="1"/>
    <xf numFmtId="2" fontId="12" fillId="0" borderId="0" xfId="0" applyNumberFormat="1" applyFont="1" applyBorder="1"/>
    <xf numFmtId="164" fontId="2" fillId="0" borderId="0" xfId="1" applyNumberFormat="1" applyBorder="1"/>
    <xf numFmtId="0" fontId="0" fillId="0" borderId="0" xfId="0" applyFont="1" applyFill="1"/>
    <xf numFmtId="10" fontId="0" fillId="0" borderId="0" xfId="1" applyNumberFormat="1" applyFont="1" applyFill="1"/>
    <xf numFmtId="0" fontId="0" fillId="0" borderId="7" xfId="0" applyFont="1" applyBorder="1"/>
    <xf numFmtId="2" fontId="0" fillId="0" borderId="10" xfId="0" applyNumberFormat="1" applyFont="1" applyBorder="1"/>
    <xf numFmtId="2" fontId="0" fillId="0" borderId="1" xfId="0" applyNumberFormat="1" applyFont="1" applyBorder="1"/>
    <xf numFmtId="0" fontId="29" fillId="0" borderId="7" xfId="0" applyFont="1" applyBorder="1"/>
    <xf numFmtId="164" fontId="29" fillId="0" borderId="3" xfId="1" applyNumberFormat="1" applyFont="1" applyBorder="1"/>
    <xf numFmtId="10" fontId="27" fillId="2" borderId="4" xfId="1" applyNumberFormat="1" applyFont="1" applyFill="1" applyBorder="1"/>
    <xf numFmtId="164" fontId="29" fillId="2" borderId="3" xfId="1" applyNumberFormat="1" applyFont="1" applyFill="1" applyBorder="1"/>
    <xf numFmtId="164" fontId="29" fillId="0" borderId="3" xfId="1" applyNumberFormat="1" applyFont="1" applyFill="1" applyBorder="1"/>
    <xf numFmtId="10" fontId="27" fillId="0" borderId="4" xfId="1" applyNumberFormat="1" applyFont="1" applyFill="1" applyBorder="1"/>
    <xf numFmtId="2" fontId="1" fillId="2" borderId="1" xfId="0" applyNumberFormat="1" applyFont="1" applyFill="1" applyBorder="1"/>
    <xf numFmtId="164" fontId="29" fillId="4" borderId="3" xfId="1" applyNumberFormat="1" applyFont="1" applyFill="1" applyBorder="1"/>
    <xf numFmtId="0" fontId="15" fillId="0" borderId="0" xfId="2" applyFont="1" applyAlignment="1"/>
    <xf numFmtId="0" fontId="15" fillId="0" borderId="12" xfId="2" applyFont="1" applyBorder="1" applyAlignment="1"/>
    <xf numFmtId="0" fontId="15" fillId="0" borderId="13" xfId="2" applyFont="1" applyBorder="1" applyAlignment="1"/>
    <xf numFmtId="0" fontId="15" fillId="0" borderId="2" xfId="2" applyFont="1" applyBorder="1" applyAlignment="1"/>
    <xf numFmtId="0" fontId="15" fillId="0" borderId="9" xfId="2" applyFont="1" applyBorder="1" applyAlignment="1"/>
    <xf numFmtId="0" fontId="15" fillId="0" borderId="0" xfId="2" applyFont="1" applyBorder="1" applyAlignment="1"/>
    <xf numFmtId="0" fontId="15" fillId="0" borderId="3" xfId="2" applyFont="1" applyBorder="1" applyAlignment="1"/>
    <xf numFmtId="0" fontId="15" fillId="0" borderId="14" xfId="2" applyFont="1" applyBorder="1" applyAlignment="1"/>
    <xf numFmtId="0" fontId="15" fillId="0" borderId="15" xfId="2" applyFont="1" applyBorder="1" applyAlignment="1"/>
    <xf numFmtId="0" fontId="15" fillId="0" borderId="4" xfId="2" applyFont="1" applyBorder="1" applyAlignment="1"/>
    <xf numFmtId="0" fontId="19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3">
    <cellStyle name="normální" xfId="0" builtinId="0"/>
    <cellStyle name="normální_DM_2007_01_Iterace" xfId="2"/>
    <cellStyle name="pro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Chyba v H netto v závislosti na dani pro různé náklady VK nezadlužené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smoothMarker"/>
        <c:ser>
          <c:idx val="0"/>
          <c:order val="0"/>
          <c:tx>
            <c:strRef>
              <c:f>'1-MM, cílová struktura'!#REF!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'1-MM, cílová struktura'!#REF!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'1-MM, cílová struktura'!#REF!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'1-MM, cílová struktura'!#REF!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'1-MM, cílová struktura'!#REF!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'1-MM, cílová struktura'!#REF!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'1-MM, cílová struktura'!#REF!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'1-MM, cílová struktura'!#REF!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'1-MM, cílová struktura'!#REF!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'1-MM, cílová struktura'!#REF!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'1-MM, cílová struktura'!#REF!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'1-MM, cílová struktura'!#REF!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'1-MM, cílová struktura'!#REF!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424242"/>
              </a:solidFill>
              <a:prstDash val="solid"/>
            </a:ln>
          </c:spPr>
          <c:marker>
            <c:symbol val="star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'1-MM, cílová struktura'!#REF!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'1-MM, cílová struktura'!#REF!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117624832"/>
        <c:axId val="117627520"/>
      </c:scatterChart>
      <c:valAx>
        <c:axId val="117624832"/>
        <c:scaling>
          <c:orientation val="minMax"/>
          <c:max val="0.4"/>
        </c:scaling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Daňová sazba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627520"/>
        <c:crosses val="autoZero"/>
        <c:crossBetween val="midCat"/>
      </c:valAx>
      <c:valAx>
        <c:axId val="117627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Chyba v ocenění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6248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7</xdr:col>
      <xdr:colOff>0</xdr:colOff>
      <xdr:row>34</xdr:row>
      <xdr:rowOff>142875</xdr:rowOff>
    </xdr:to>
    <xdr:graphicFrame macro="">
      <xdr:nvGraphicFramePr>
        <xdr:cNvPr id="174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tabSelected="1" workbookViewId="0">
      <selection sqref="A1:I1"/>
    </sheetView>
  </sheetViews>
  <sheetFormatPr defaultRowHeight="15.75"/>
  <cols>
    <col min="1" max="1" width="8.25" customWidth="1"/>
    <col min="9" max="9" width="10.375" customWidth="1"/>
  </cols>
  <sheetData>
    <row r="1" spans="1:9" s="48" customFormat="1">
      <c r="A1" s="167"/>
      <c r="B1" s="167"/>
      <c r="C1" s="167"/>
      <c r="D1" s="167"/>
      <c r="E1" s="167"/>
      <c r="F1" s="167"/>
      <c r="G1" s="167"/>
      <c r="H1" s="167"/>
      <c r="I1" s="167"/>
    </row>
    <row r="2" spans="1:9" s="48" customFormat="1" ht="21" customHeight="1">
      <c r="A2" s="168" t="s">
        <v>18</v>
      </c>
      <c r="B2" s="168"/>
      <c r="C2" s="168"/>
      <c r="D2" s="168"/>
      <c r="E2" s="168"/>
      <c r="F2" s="168"/>
      <c r="G2" s="168"/>
      <c r="H2" s="168"/>
      <c r="I2" s="168"/>
    </row>
    <row r="3" spans="1:9" s="49" customFormat="1" ht="23.25" customHeight="1">
      <c r="A3" s="169" t="s">
        <v>19</v>
      </c>
      <c r="B3" s="169"/>
      <c r="C3" s="169"/>
      <c r="D3" s="169"/>
      <c r="E3" s="169"/>
      <c r="F3" s="169"/>
      <c r="G3" s="169"/>
      <c r="H3" s="169"/>
      <c r="I3" s="169"/>
    </row>
    <row r="4" spans="1:9" s="48" customFormat="1" ht="15" customHeight="1">
      <c r="A4" s="170" t="s">
        <v>20</v>
      </c>
      <c r="B4" s="170"/>
      <c r="C4" s="170"/>
      <c r="D4" s="170"/>
      <c r="E4" s="170"/>
      <c r="F4" s="170"/>
      <c r="G4" s="170"/>
      <c r="H4" s="170"/>
      <c r="I4" s="170"/>
    </row>
    <row r="5" spans="1:9" s="48" customFormat="1" ht="15.75" customHeight="1">
      <c r="A5" s="170" t="s">
        <v>21</v>
      </c>
      <c r="B5" s="170"/>
      <c r="C5" s="170"/>
      <c r="D5" s="170"/>
      <c r="E5" s="170"/>
      <c r="F5" s="170"/>
      <c r="G5" s="170"/>
      <c r="H5" s="170"/>
      <c r="I5" s="170"/>
    </row>
    <row r="6" spans="1:9" s="48" customFormat="1" ht="21.75" customHeight="1">
      <c r="A6" s="50"/>
      <c r="B6" s="50"/>
      <c r="C6" s="50"/>
      <c r="D6" s="50"/>
      <c r="E6" s="50"/>
      <c r="F6" s="50"/>
      <c r="G6" s="50"/>
      <c r="H6" s="50"/>
      <c r="I6" s="50"/>
    </row>
    <row r="7" spans="1:9" s="48" customFormat="1" ht="15">
      <c r="A7" s="166" t="s">
        <v>22</v>
      </c>
      <c r="B7" s="166"/>
      <c r="C7" s="166"/>
      <c r="D7" s="166"/>
      <c r="E7" s="166"/>
      <c r="F7" s="166"/>
      <c r="G7" s="166"/>
      <c r="H7" s="166"/>
      <c r="I7" s="166"/>
    </row>
    <row r="8" spans="1:9" s="48" customFormat="1" ht="19.5" customHeight="1">
      <c r="A8" s="165" t="s">
        <v>37</v>
      </c>
      <c r="B8" s="165"/>
      <c r="C8" s="165"/>
      <c r="D8" s="165"/>
      <c r="E8" s="165"/>
      <c r="F8" s="165"/>
      <c r="G8" s="165"/>
      <c r="H8" s="165"/>
      <c r="I8" s="165"/>
    </row>
    <row r="9" spans="1:9" s="48" customFormat="1" ht="16.5" customHeight="1">
      <c r="A9" s="165" t="s">
        <v>102</v>
      </c>
      <c r="B9" s="165"/>
      <c r="C9" s="165"/>
      <c r="D9" s="165"/>
      <c r="E9" s="165"/>
      <c r="F9" s="165"/>
      <c r="G9" s="165"/>
      <c r="H9" s="165"/>
      <c r="I9" s="165"/>
    </row>
    <row r="10" spans="1:9" s="48" customFormat="1" ht="12.75">
      <c r="A10" s="50"/>
      <c r="B10" s="50"/>
      <c r="C10" s="50"/>
      <c r="D10" s="50"/>
      <c r="E10" s="50"/>
      <c r="F10" s="50"/>
      <c r="G10" s="50"/>
      <c r="H10" s="50"/>
      <c r="I10" s="50"/>
    </row>
    <row r="11" spans="1:9" s="48" customFormat="1" ht="15">
      <c r="A11" s="166" t="s">
        <v>38</v>
      </c>
      <c r="B11" s="166"/>
      <c r="C11" s="166"/>
      <c r="D11" s="166"/>
      <c r="E11" s="166"/>
      <c r="F11" s="166"/>
      <c r="G11" s="166"/>
      <c r="H11" s="166"/>
      <c r="I11" s="166"/>
    </row>
    <row r="12" spans="1:9" s="48" customFormat="1" ht="15">
      <c r="A12" s="155"/>
      <c r="B12" s="156" t="s">
        <v>105</v>
      </c>
      <c r="C12" s="157"/>
      <c r="D12" s="157"/>
      <c r="E12" s="157"/>
      <c r="F12" s="157"/>
      <c r="G12" s="157"/>
      <c r="H12" s="157"/>
      <c r="I12" s="158"/>
    </row>
    <row r="13" spans="1:9" s="48" customFormat="1" ht="15">
      <c r="A13" s="155"/>
      <c r="B13" s="159" t="s">
        <v>104</v>
      </c>
      <c r="C13" s="160"/>
      <c r="D13" s="160"/>
      <c r="E13" s="160"/>
      <c r="F13" s="160"/>
      <c r="G13" s="160"/>
      <c r="H13" s="160"/>
      <c r="I13" s="161"/>
    </row>
    <row r="14" spans="1:9" s="48" customFormat="1" ht="15">
      <c r="A14" s="155"/>
      <c r="B14" s="159" t="s">
        <v>106</v>
      </c>
      <c r="C14" s="160"/>
      <c r="D14" s="160"/>
      <c r="E14" s="160"/>
      <c r="F14" s="160"/>
      <c r="G14" s="160"/>
      <c r="H14" s="160"/>
      <c r="I14" s="161"/>
    </row>
    <row r="15" spans="1:9" s="48" customFormat="1" ht="15">
      <c r="A15" s="155"/>
      <c r="B15" s="162" t="s">
        <v>103</v>
      </c>
      <c r="C15" s="163"/>
      <c r="D15" s="163"/>
      <c r="E15" s="163"/>
      <c r="F15" s="163"/>
      <c r="G15" s="163"/>
      <c r="H15" s="163"/>
      <c r="I15" s="164"/>
    </row>
    <row r="16" spans="1:9" ht="23.25" customHeight="1">
      <c r="A16" s="166" t="s">
        <v>23</v>
      </c>
      <c r="B16" s="166"/>
      <c r="C16" s="166"/>
      <c r="D16" s="166"/>
      <c r="E16" s="166"/>
      <c r="F16" s="166"/>
      <c r="G16" s="166"/>
      <c r="H16" s="166"/>
      <c r="I16" s="166"/>
    </row>
    <row r="17" spans="2:2" s="48" customFormat="1" ht="12.75"/>
    <row r="18" spans="2:2" s="48" customFormat="1" ht="12.75">
      <c r="B18" s="48" t="s">
        <v>24</v>
      </c>
    </row>
    <row r="19" spans="2:2" s="48" customFormat="1" ht="12.75">
      <c r="B19" s="48" t="s">
        <v>25</v>
      </c>
    </row>
    <row r="20" spans="2:2" s="48" customFormat="1" ht="12.75">
      <c r="B20" s="48" t="s">
        <v>100</v>
      </c>
    </row>
    <row r="21" spans="2:2" s="48" customFormat="1" ht="12.75">
      <c r="B21" s="48" t="s">
        <v>101</v>
      </c>
    </row>
    <row r="22" spans="2:2" s="48" customFormat="1" ht="12.75"/>
    <row r="23" spans="2:2" s="48" customFormat="1" ht="12.75">
      <c r="B23" s="48" t="s">
        <v>26</v>
      </c>
    </row>
    <row r="24" spans="2:2" s="48" customFormat="1" ht="12.75">
      <c r="B24" s="48" t="s">
        <v>27</v>
      </c>
    </row>
    <row r="26" spans="2:2">
      <c r="B26" s="51" t="s">
        <v>28</v>
      </c>
    </row>
    <row r="27" spans="2:2">
      <c r="B27" s="51" t="s">
        <v>29</v>
      </c>
    </row>
    <row r="28" spans="2:2" ht="20.25" customHeight="1">
      <c r="B28" s="52" t="s">
        <v>30</v>
      </c>
    </row>
    <row r="29" spans="2:2">
      <c r="B29" s="53" t="s">
        <v>31</v>
      </c>
    </row>
    <row r="30" spans="2:2" ht="20.25" customHeight="1">
      <c r="B30" s="52" t="s">
        <v>32</v>
      </c>
    </row>
    <row r="31" spans="2:2">
      <c r="B31" s="53" t="s">
        <v>33</v>
      </c>
    </row>
    <row r="32" spans="2:2">
      <c r="B32" s="53" t="s">
        <v>34</v>
      </c>
    </row>
    <row r="33" spans="2:2">
      <c r="B33" s="53" t="s">
        <v>35</v>
      </c>
    </row>
    <row r="34" spans="2:2" ht="23.25" customHeight="1">
      <c r="B34" s="54" t="s">
        <v>36</v>
      </c>
    </row>
  </sheetData>
  <mergeCells count="10">
    <mergeCell ref="A8:I8"/>
    <mergeCell ref="A9:I9"/>
    <mergeCell ref="A11:I11"/>
    <mergeCell ref="A16:I16"/>
    <mergeCell ref="A1:I1"/>
    <mergeCell ref="A2:I2"/>
    <mergeCell ref="A3:I3"/>
    <mergeCell ref="A4:I4"/>
    <mergeCell ref="A5:I5"/>
    <mergeCell ref="A7:I7"/>
  </mergeCells>
  <pageMargins left="0.78740157480314965" right="0.78740157480314965" top="0.98425196850393704" bottom="0.78740157480314965" header="0.51181102362204722" footer="0.51181102362204722"/>
  <pageSetup paperSize="9" scale="98" orientation="portrait" r:id="rId1"/>
  <headerFooter alignWithMargins="0">
    <oddHeader>&amp;L&amp;"Arial CE,Obyčejné"&amp;10Mařík, M. a kol.: Metody oceňování podniku pro pokročilé
Ekopress 2011&amp;R&amp;"Arial CE,Obyčejné"&amp;10Příklad: Vzájemná shoda variant DCF</oddHeader>
    <oddFooter>&amp;C&amp;"Arial CE,Obyčejné"&amp;10&amp;A&amp;R&amp;"Arial CE,Obyčejné"&amp;10©  Miloš Mařík, Pavla Maříková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67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.75"/>
  <cols>
    <col min="1" max="1" width="22.625" customWidth="1"/>
    <col min="2" max="5" width="9.375" customWidth="1"/>
    <col min="6" max="6" width="2.625" customWidth="1"/>
    <col min="7" max="7" width="10.625" style="45" customWidth="1"/>
    <col min="8" max="8" width="9" style="45"/>
  </cols>
  <sheetData>
    <row r="1" spans="1:8" ht="18.75">
      <c r="A1" s="55" t="s">
        <v>39</v>
      </c>
      <c r="B1" s="56" t="s">
        <v>51</v>
      </c>
    </row>
    <row r="2" spans="1:8">
      <c r="B2" s="56" t="s">
        <v>61</v>
      </c>
    </row>
    <row r="3" spans="1:8">
      <c r="A3" s="57" t="s">
        <v>0</v>
      </c>
      <c r="B3" s="58">
        <v>2012</v>
      </c>
      <c r="C3" s="58">
        <f>B3+1</f>
        <v>2013</v>
      </c>
      <c r="D3" s="58">
        <f>C3+1</f>
        <v>2014</v>
      </c>
      <c r="E3" s="58" t="s">
        <v>1</v>
      </c>
    </row>
    <row r="4" spans="1:8" ht="17.25" customHeight="1">
      <c r="A4" s="59" t="s">
        <v>40</v>
      </c>
    </row>
    <row r="5" spans="1:8">
      <c r="A5" s="17" t="s">
        <v>45</v>
      </c>
      <c r="B5" s="76">
        <v>170</v>
      </c>
      <c r="C5" s="76">
        <v>170</v>
      </c>
      <c r="D5" s="76">
        <v>170</v>
      </c>
      <c r="E5" s="77">
        <v>170</v>
      </c>
      <c r="G5" s="38" t="s">
        <v>44</v>
      </c>
    </row>
    <row r="6" spans="1:8">
      <c r="A6" s="12" t="s">
        <v>46</v>
      </c>
      <c r="B6" s="69">
        <v>180</v>
      </c>
      <c r="C6" s="69">
        <v>190</v>
      </c>
      <c r="D6" s="69">
        <v>200</v>
      </c>
      <c r="E6" s="71">
        <v>200</v>
      </c>
      <c r="G6" s="68" t="s">
        <v>7</v>
      </c>
      <c r="H6" s="62">
        <v>0.2</v>
      </c>
    </row>
    <row r="7" spans="1:8" ht="18.75">
      <c r="A7" s="30" t="s">
        <v>47</v>
      </c>
      <c r="B7" s="31">
        <f>B5+B6</f>
        <v>350</v>
      </c>
      <c r="C7" s="31">
        <f>C5+C6</f>
        <v>360</v>
      </c>
      <c r="D7" s="31">
        <f>D5+D6</f>
        <v>370</v>
      </c>
      <c r="E7" s="31">
        <f>E5+E6</f>
        <v>370</v>
      </c>
      <c r="G7" s="63" t="s">
        <v>41</v>
      </c>
      <c r="H7" s="65">
        <v>0.05</v>
      </c>
    </row>
    <row r="8" spans="1:8" ht="18.75">
      <c r="A8" s="12" t="s">
        <v>49</v>
      </c>
      <c r="B8" s="27">
        <f>$H$7</f>
        <v>0.05</v>
      </c>
      <c r="C8" s="27">
        <f>$H$7</f>
        <v>0.05</v>
      </c>
      <c r="D8" s="27">
        <f>$H$7</f>
        <v>0.05</v>
      </c>
      <c r="E8" s="73">
        <f>$H$7</f>
        <v>0.05</v>
      </c>
      <c r="G8" s="63" t="s">
        <v>42</v>
      </c>
      <c r="H8" s="65">
        <v>0.15</v>
      </c>
    </row>
    <row r="9" spans="1:8">
      <c r="A9" s="13" t="s">
        <v>64</v>
      </c>
      <c r="B9" s="28">
        <f>$H$6</f>
        <v>0.2</v>
      </c>
      <c r="C9" s="28">
        <f>$H$6</f>
        <v>0.2</v>
      </c>
      <c r="D9" s="28">
        <f>$H$6</f>
        <v>0.2</v>
      </c>
      <c r="E9" s="74">
        <f>$H$6</f>
        <v>0.2</v>
      </c>
      <c r="G9" s="64" t="s">
        <v>3</v>
      </c>
      <c r="H9" s="66">
        <v>0.25</v>
      </c>
    </row>
    <row r="10" spans="1:8">
      <c r="A10" s="9" t="s">
        <v>16</v>
      </c>
      <c r="B10" s="70">
        <v>60</v>
      </c>
      <c r="C10" s="70">
        <f>B10*1.1</f>
        <v>66</v>
      </c>
      <c r="D10" s="70">
        <f>C10*1.1</f>
        <v>72.600000000000009</v>
      </c>
      <c r="E10" s="70">
        <f>D10</f>
        <v>72.600000000000009</v>
      </c>
      <c r="G10" s="68" t="s">
        <v>43</v>
      </c>
      <c r="H10" s="62">
        <v>0</v>
      </c>
    </row>
    <row r="11" spans="1:8">
      <c r="A11" s="38"/>
      <c r="B11" s="39"/>
      <c r="C11" s="39"/>
      <c r="D11" s="39"/>
      <c r="E11" s="40"/>
    </row>
    <row r="12" spans="1:8">
      <c r="A12" s="59" t="s">
        <v>68</v>
      </c>
      <c r="E12" s="2"/>
    </row>
    <row r="13" spans="1:8">
      <c r="A13" s="17" t="s">
        <v>17</v>
      </c>
      <c r="B13" s="24">
        <f>B10*(1-B9)</f>
        <v>48</v>
      </c>
      <c r="C13" s="24">
        <f>C10*(1-C9)</f>
        <v>52.800000000000004</v>
      </c>
      <c r="D13" s="24">
        <f>D10*(1-D9)</f>
        <v>58.080000000000013</v>
      </c>
      <c r="E13" s="75">
        <f>E10*(1-E9)</f>
        <v>58.080000000000013</v>
      </c>
    </row>
    <row r="14" spans="1:8">
      <c r="A14" s="13" t="s">
        <v>48</v>
      </c>
      <c r="B14" s="14">
        <f>-(C7-B7)</f>
        <v>-10</v>
      </c>
      <c r="C14" s="14">
        <f>-(D7-C7)</f>
        <v>-10</v>
      </c>
      <c r="D14" s="14">
        <f>-(E7-D7)</f>
        <v>0</v>
      </c>
      <c r="E14" s="72">
        <f>-E7*H10</f>
        <v>0</v>
      </c>
    </row>
    <row r="15" spans="1:8">
      <c r="A15" s="30" t="s">
        <v>15</v>
      </c>
      <c r="B15" s="31">
        <f>B13+B14</f>
        <v>38</v>
      </c>
      <c r="C15" s="31">
        <f>C13+C14</f>
        <v>42.800000000000004</v>
      </c>
      <c r="D15" s="31">
        <f>D13+D14</f>
        <v>58.080000000000013</v>
      </c>
      <c r="E15" s="31">
        <f>E13+E14</f>
        <v>58.080000000000013</v>
      </c>
    </row>
    <row r="16" spans="1:8" ht="18.75">
      <c r="A16" s="89" t="s">
        <v>55</v>
      </c>
      <c r="B16" s="10">
        <f>-B8*B5*(1-B9)</f>
        <v>-6.8000000000000007</v>
      </c>
      <c r="C16" s="10">
        <f>-C8*C5*(1-C9)</f>
        <v>-6.8000000000000007</v>
      </c>
      <c r="D16" s="10">
        <f>-D8*D5*(1-D9)</f>
        <v>-6.8000000000000007</v>
      </c>
      <c r="E16" s="10">
        <f>-E8*E5*(1-E9)</f>
        <v>-6.8000000000000007</v>
      </c>
    </row>
    <row r="17" spans="1:7">
      <c r="A17" s="25" t="s">
        <v>11</v>
      </c>
      <c r="B17" s="21">
        <f>C5-B5</f>
        <v>0</v>
      </c>
      <c r="C17" s="21">
        <f>D5-C5</f>
        <v>0</v>
      </c>
      <c r="D17" s="21">
        <f>E5-D5</f>
        <v>0</v>
      </c>
      <c r="E17" s="21">
        <f>E5*H10</f>
        <v>0</v>
      </c>
    </row>
    <row r="18" spans="1:7">
      <c r="A18" s="9" t="s">
        <v>6</v>
      </c>
      <c r="B18" s="98">
        <f>SUM(B15:B17)</f>
        <v>31.2</v>
      </c>
      <c r="C18" s="98">
        <f t="shared" ref="C18:E18" si="0">SUM(C15:C17)</f>
        <v>36</v>
      </c>
      <c r="D18" s="98">
        <f t="shared" si="0"/>
        <v>51.280000000000015</v>
      </c>
      <c r="E18" s="98">
        <f t="shared" si="0"/>
        <v>51.280000000000015</v>
      </c>
    </row>
    <row r="19" spans="1:7">
      <c r="A19" s="38"/>
      <c r="B19" s="39"/>
      <c r="C19" s="39"/>
      <c r="D19" s="39"/>
      <c r="E19" s="39"/>
    </row>
    <row r="20" spans="1:7">
      <c r="A20" s="59" t="s">
        <v>50</v>
      </c>
      <c r="B20" s="39"/>
      <c r="C20" s="39"/>
      <c r="D20" s="39"/>
      <c r="E20" s="40"/>
    </row>
    <row r="21" spans="1:7">
      <c r="A21" s="78" t="s">
        <v>65</v>
      </c>
      <c r="B21" s="79">
        <f>$H$9</f>
        <v>0.25</v>
      </c>
      <c r="C21" s="79">
        <f>$H$9</f>
        <v>0.25</v>
      </c>
      <c r="D21" s="79">
        <f>$H$9</f>
        <v>0.25</v>
      </c>
      <c r="E21" s="79">
        <f>$H$9</f>
        <v>0.25</v>
      </c>
    </row>
    <row r="22" spans="1:7">
      <c r="A22" s="80" t="s">
        <v>10</v>
      </c>
      <c r="B22" s="81">
        <f>(1-B21)</f>
        <v>0.75</v>
      </c>
      <c r="C22" s="81">
        <f>(1-C21)</f>
        <v>0.75</v>
      </c>
      <c r="D22" s="81">
        <f>(1-D21)</f>
        <v>0.75</v>
      </c>
      <c r="E22" s="81">
        <f>(1-E21)</f>
        <v>0.75</v>
      </c>
    </row>
    <row r="23" spans="1:7">
      <c r="A23" s="80" t="s">
        <v>14</v>
      </c>
      <c r="B23" s="81">
        <f>B21/B22</f>
        <v>0.33333333333333331</v>
      </c>
      <c r="C23" s="81">
        <f>C21/C22</f>
        <v>0.33333333333333331</v>
      </c>
      <c r="D23" s="81">
        <f>D21/D22</f>
        <v>0.33333333333333331</v>
      </c>
      <c r="E23" s="81">
        <f>E21/E22</f>
        <v>0.33333333333333331</v>
      </c>
    </row>
    <row r="24" spans="1:7" ht="18.75">
      <c r="A24" s="78" t="s">
        <v>67</v>
      </c>
      <c r="B24" s="79">
        <f>B8*(1-B9)</f>
        <v>4.0000000000000008E-2</v>
      </c>
      <c r="C24" s="79">
        <f>C8*(1-C9)</f>
        <v>4.0000000000000008E-2</v>
      </c>
      <c r="D24" s="79">
        <f>D8*(1-D9)</f>
        <v>4.0000000000000008E-2</v>
      </c>
      <c r="E24" s="79">
        <f>E8*(1-E9)</f>
        <v>4.0000000000000008E-2</v>
      </c>
    </row>
    <row r="25" spans="1:7" ht="17.25">
      <c r="A25" s="106" t="s">
        <v>52</v>
      </c>
      <c r="B25" s="107">
        <f>$H$8+($H$8-B8)*(1-B9)*(B21/B22)</f>
        <v>0.17666666666666667</v>
      </c>
      <c r="C25" s="107">
        <f>$H$8+($H$8-C8)*(1-C9)*(C21/C22)</f>
        <v>0.17666666666666667</v>
      </c>
      <c r="D25" s="107">
        <f>$H$8+($H$8-D8)*(1-D9)*(D21/D22)</f>
        <v>0.17666666666666667</v>
      </c>
      <c r="E25" s="107">
        <f>$H$8+($H$8-E8)*(1-E9)*(E21/E22)</f>
        <v>0.17666666666666667</v>
      </c>
    </row>
    <row r="26" spans="1:7">
      <c r="A26" s="84" t="s">
        <v>4</v>
      </c>
      <c r="B26" s="85">
        <f>B25*B22+B24*B21</f>
        <v>0.14250000000000002</v>
      </c>
      <c r="C26" s="85">
        <f>C25*C22+C24*C21</f>
        <v>0.14250000000000002</v>
      </c>
      <c r="D26" s="85">
        <f>D25*D22+D24*D21</f>
        <v>0.14250000000000002</v>
      </c>
      <c r="E26" s="85">
        <f>E25*E22+E24*E21</f>
        <v>0.14250000000000002</v>
      </c>
    </row>
    <row r="27" spans="1:7">
      <c r="A27" s="17" t="s">
        <v>15</v>
      </c>
      <c r="B27" s="24">
        <f>B$15</f>
        <v>38</v>
      </c>
      <c r="C27" s="24">
        <f>C$15</f>
        <v>42.800000000000004</v>
      </c>
      <c r="D27" s="24">
        <f>D$15</f>
        <v>58.080000000000013</v>
      </c>
      <c r="E27" s="24">
        <f>E15</f>
        <v>58.080000000000013</v>
      </c>
    </row>
    <row r="28" spans="1:7">
      <c r="A28" s="15" t="s">
        <v>9</v>
      </c>
      <c r="B28" s="16">
        <f>(C28+B27)/(1+B26)</f>
        <v>378.29738987951754</v>
      </c>
      <c r="C28" s="16">
        <f>(D28+C27)/(1+C26)</f>
        <v>394.20476793734883</v>
      </c>
      <c r="D28" s="16">
        <f>(E28+D27)/(1+D26)</f>
        <v>407.57894736842104</v>
      </c>
      <c r="E28" s="16">
        <f>E27/(E26-H10)</f>
        <v>407.5789473684211</v>
      </c>
    </row>
    <row r="29" spans="1:7">
      <c r="A29" s="17" t="s">
        <v>45</v>
      </c>
      <c r="B29" s="119">
        <f>B5</f>
        <v>170</v>
      </c>
      <c r="C29" s="119">
        <f>C5</f>
        <v>170</v>
      </c>
      <c r="D29" s="119">
        <f>D5</f>
        <v>170</v>
      </c>
      <c r="E29" s="119">
        <f>E5</f>
        <v>170</v>
      </c>
      <c r="F29" s="86"/>
    </row>
    <row r="30" spans="1:7">
      <c r="A30" s="87" t="s">
        <v>56</v>
      </c>
      <c r="B30" s="88">
        <f>B28-B29</f>
        <v>208.29738987951754</v>
      </c>
      <c r="C30" s="37">
        <f t="shared" ref="C30:E30" si="1">C28-C29</f>
        <v>224.20476793734883</v>
      </c>
      <c r="D30" s="37">
        <f t="shared" si="1"/>
        <v>237.57894736842104</v>
      </c>
      <c r="E30" s="37">
        <f t="shared" si="1"/>
        <v>237.5789473684211</v>
      </c>
      <c r="F30" s="44"/>
      <c r="G30" s="46"/>
    </row>
    <row r="31" spans="1:7" ht="18.75">
      <c r="A31" s="13" t="s">
        <v>53</v>
      </c>
      <c r="B31" s="18">
        <f>B29/B28</f>
        <v>0.44938190045176529</v>
      </c>
      <c r="C31" s="18">
        <f t="shared" ref="C31:E31" si="2">C29/C28</f>
        <v>0.4312479549385313</v>
      </c>
      <c r="D31" s="18">
        <f t="shared" si="2"/>
        <v>0.41709710743801653</v>
      </c>
      <c r="E31" s="18">
        <f t="shared" si="2"/>
        <v>0.41709710743801648</v>
      </c>
      <c r="F31" s="44"/>
      <c r="G31" s="43"/>
    </row>
    <row r="32" spans="1:7">
      <c r="A32" s="7"/>
    </row>
    <row r="33" spans="1:5">
      <c r="A33" s="59" t="s">
        <v>54</v>
      </c>
      <c r="E33" s="2"/>
    </row>
    <row r="34" spans="1:5">
      <c r="A34" s="116" t="s">
        <v>6</v>
      </c>
      <c r="B34" s="75">
        <f>B18</f>
        <v>31.2</v>
      </c>
      <c r="C34" s="75">
        <f t="shared" ref="C34:E34" si="3">C18</f>
        <v>36</v>
      </c>
      <c r="D34" s="75">
        <f t="shared" si="3"/>
        <v>51.280000000000015</v>
      </c>
      <c r="E34" s="75">
        <f t="shared" si="3"/>
        <v>51.280000000000015</v>
      </c>
    </row>
    <row r="35" spans="1:5" ht="17.25">
      <c r="A35" s="120" t="s">
        <v>52</v>
      </c>
      <c r="B35" s="113">
        <f>B25</f>
        <v>0.17666666666666667</v>
      </c>
      <c r="C35" s="113">
        <f>C25</f>
        <v>0.17666666666666667</v>
      </c>
      <c r="D35" s="113">
        <f>D25</f>
        <v>0.17666666666666667</v>
      </c>
      <c r="E35" s="113">
        <f>E25</f>
        <v>0.17666666666666667</v>
      </c>
    </row>
    <row r="36" spans="1:5">
      <c r="A36" s="121" t="s">
        <v>56</v>
      </c>
      <c r="B36" s="122">
        <f>(C36+B34)/(1+B35)</f>
        <v>262.16287414958521</v>
      </c>
      <c r="C36" s="123">
        <f>(D36+C34)/(1+C35)</f>
        <v>277.27831524934527</v>
      </c>
      <c r="D36" s="123">
        <f>(E36+D34)/(1+D35)</f>
        <v>290.26415094339632</v>
      </c>
      <c r="E36" s="123">
        <f>E34/(E35-H10)</f>
        <v>290.26415094339632</v>
      </c>
    </row>
    <row r="37" spans="1:5">
      <c r="A37" s="7"/>
    </row>
    <row r="38" spans="1:5">
      <c r="A38" s="59" t="s">
        <v>71</v>
      </c>
      <c r="B38" s="3"/>
      <c r="C38" s="3"/>
      <c r="D38" s="3"/>
    </row>
    <row r="39" spans="1:5" ht="17.25">
      <c r="A39" s="82" t="s">
        <v>60</v>
      </c>
      <c r="B39" s="83">
        <f>$H$8</f>
        <v>0.15</v>
      </c>
      <c r="C39" s="83">
        <f>$H$8</f>
        <v>0.15</v>
      </c>
      <c r="D39" s="83">
        <f>$H$8</f>
        <v>0.15</v>
      </c>
      <c r="E39" s="83">
        <f>$H$8</f>
        <v>0.15</v>
      </c>
    </row>
    <row r="40" spans="1:5">
      <c r="A40" s="12" t="s">
        <v>15</v>
      </c>
      <c r="B40" s="21">
        <f>B15</f>
        <v>38</v>
      </c>
      <c r="C40" s="21">
        <f t="shared" ref="C40:E40" si="4">C15</f>
        <v>42.800000000000004</v>
      </c>
      <c r="D40" s="21">
        <f t="shared" si="4"/>
        <v>58.080000000000013</v>
      </c>
      <c r="E40" s="21">
        <f t="shared" si="4"/>
        <v>58.080000000000013</v>
      </c>
    </row>
    <row r="41" spans="1:5">
      <c r="A41" s="94" t="s">
        <v>58</v>
      </c>
      <c r="B41" s="21">
        <f>(C41+B40)/(1+B39)</f>
        <v>358.18525519848782</v>
      </c>
      <c r="C41" s="21">
        <f>(D41+C40)/(1+C39)</f>
        <v>373.91304347826099</v>
      </c>
      <c r="D41" s="21">
        <f>(E41+D40)/(1+D39)</f>
        <v>387.2000000000001</v>
      </c>
      <c r="E41" s="21">
        <f>E40/(E39-$H$10)</f>
        <v>387.2000000000001</v>
      </c>
    </row>
    <row r="42" spans="1:5" ht="18.75">
      <c r="A42" s="89" t="s">
        <v>59</v>
      </c>
      <c r="B42" s="29">
        <f>B8</f>
        <v>0.05</v>
      </c>
      <c r="C42" s="29">
        <f>C8</f>
        <v>0.05</v>
      </c>
      <c r="D42" s="29">
        <f>D8</f>
        <v>0.05</v>
      </c>
      <c r="E42" s="29">
        <f>E8</f>
        <v>0.05</v>
      </c>
    </row>
    <row r="43" spans="1:5">
      <c r="A43" s="89" t="s">
        <v>57</v>
      </c>
      <c r="B43" s="21">
        <f>B8*B5*B9</f>
        <v>1.7000000000000002</v>
      </c>
      <c r="C43" s="21">
        <f>C8*C5*C9</f>
        <v>1.7000000000000002</v>
      </c>
      <c r="D43" s="21">
        <f>D8*D5*D9</f>
        <v>1.7000000000000002</v>
      </c>
      <c r="E43" s="21">
        <f>E8*E5*E9</f>
        <v>1.7000000000000002</v>
      </c>
    </row>
    <row r="44" spans="1:5">
      <c r="A44" s="13" t="s">
        <v>12</v>
      </c>
      <c r="B44" s="34">
        <f>(C44+B43)/(1+B42)</f>
        <v>34</v>
      </c>
      <c r="C44" s="14">
        <f>(D44+C43)/(1+C42)</f>
        <v>34</v>
      </c>
      <c r="D44" s="14">
        <f>(E44+D43)/(1+D42)</f>
        <v>34</v>
      </c>
      <c r="E44" s="14">
        <f>E43/(E42-$H$10)</f>
        <v>34</v>
      </c>
    </row>
    <row r="45" spans="1:5">
      <c r="A45" s="35" t="s">
        <v>9</v>
      </c>
      <c r="B45" s="36">
        <f>B41+B44</f>
        <v>392.18525519848782</v>
      </c>
      <c r="C45" s="36">
        <f>C41+C44</f>
        <v>407.91304347826099</v>
      </c>
      <c r="D45" s="36">
        <f>D41+D44</f>
        <v>421.2000000000001</v>
      </c>
      <c r="E45" s="36">
        <f>E41+E44</f>
        <v>421.2000000000001</v>
      </c>
    </row>
    <row r="46" spans="1:5">
      <c r="A46" s="41" t="s">
        <v>2</v>
      </c>
      <c r="B46" s="42">
        <f>B5</f>
        <v>170</v>
      </c>
      <c r="C46" s="42">
        <f>C5</f>
        <v>170</v>
      </c>
      <c r="D46" s="42">
        <f>D5</f>
        <v>170</v>
      </c>
      <c r="E46" s="42">
        <f>E5</f>
        <v>170</v>
      </c>
    </row>
    <row r="47" spans="1:5">
      <c r="A47" s="91" t="s">
        <v>56</v>
      </c>
      <c r="B47" s="92">
        <f>B45-B46</f>
        <v>222.18525519848782</v>
      </c>
      <c r="C47" s="93">
        <f t="shared" ref="C47:E47" si="5">C45-C46</f>
        <v>237.91304347826099</v>
      </c>
      <c r="D47" s="93">
        <f t="shared" si="5"/>
        <v>251.2000000000001</v>
      </c>
      <c r="E47" s="93">
        <f t="shared" si="5"/>
        <v>251.2000000000001</v>
      </c>
    </row>
    <row r="48" spans="1:5">
      <c r="B48" s="8"/>
      <c r="C48" s="1"/>
      <c r="D48" s="1"/>
      <c r="E48" s="8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</sheetData>
  <phoneticPr fontId="10" type="noConversion"/>
  <printOptions gridLinesSet="0"/>
  <pageMargins left="0.78740157480314965" right="0.78740157480314965" top="0.98425196850393704" bottom="0.78740157480314965" header="0.51181102362204722" footer="0.51181102362204722"/>
  <pageSetup paperSize="9" scale="87" orientation="portrait" horizontalDpi="180" verticalDpi="180" r:id="rId1"/>
  <headerFooter alignWithMargins="0">
    <oddHeader>&amp;L&amp;"Arial CE,Obyčejné"&amp;10Mařík, M. a kol.: Metody oceňování podniku pro pokročilé
Ekopress 2011&amp;R&amp;"Arial CE,Obyčejné"&amp;10Příklad: Vzájemná shoda variant DCF</oddHeader>
    <oddFooter>&amp;C&amp;"Arial CE,Obyčejné"&amp;10&amp;A&amp;R&amp;"Arial CE,Obyčejné"&amp;10©  Miloš Mařík, Pavla Maříková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.75"/>
  <cols>
    <col min="1" max="1" width="22.625" customWidth="1"/>
    <col min="2" max="5" width="9.375" customWidth="1"/>
    <col min="6" max="6" width="2.625" customWidth="1"/>
    <col min="7" max="7" width="10.625" customWidth="1"/>
  </cols>
  <sheetData>
    <row r="1" spans="1:8" ht="18.75">
      <c r="A1" s="55" t="s">
        <v>62</v>
      </c>
      <c r="B1" s="56" t="s">
        <v>51</v>
      </c>
      <c r="G1" s="45"/>
      <c r="H1" s="45"/>
    </row>
    <row r="2" spans="1:8">
      <c r="B2" s="56" t="s">
        <v>63</v>
      </c>
      <c r="G2" s="45"/>
      <c r="H2" s="45"/>
    </row>
    <row r="3" spans="1:8">
      <c r="A3" s="57" t="s">
        <v>0</v>
      </c>
      <c r="B3" s="58">
        <f>'1-MM, cílová struktura'!$B$3</f>
        <v>2012</v>
      </c>
      <c r="C3" s="58">
        <f>B3+1</f>
        <v>2013</v>
      </c>
      <c r="D3" s="58">
        <f>C3+1</f>
        <v>2014</v>
      </c>
      <c r="E3" s="58" t="s">
        <v>1</v>
      </c>
    </row>
    <row r="4" spans="1:8" ht="17.25" customHeight="1">
      <c r="A4" s="59" t="s">
        <v>72</v>
      </c>
    </row>
    <row r="5" spans="1:8">
      <c r="A5" s="17" t="s">
        <v>45</v>
      </c>
      <c r="B5" s="99">
        <f>'1-MM, cílová struktura'!B5</f>
        <v>170</v>
      </c>
      <c r="C5" s="24">
        <f>'1-MM, cílová struktura'!C5</f>
        <v>170</v>
      </c>
      <c r="D5" s="24">
        <f>'1-MM, cílová struktura'!D5</f>
        <v>170</v>
      </c>
      <c r="E5" s="24">
        <f>'1-MM, cílová struktura'!E5</f>
        <v>170</v>
      </c>
      <c r="G5" s="38" t="s">
        <v>44</v>
      </c>
    </row>
    <row r="6" spans="1:8">
      <c r="A6" s="12" t="s">
        <v>46</v>
      </c>
      <c r="B6" s="100">
        <f>'1-MM, cílová struktura'!B6</f>
        <v>180</v>
      </c>
      <c r="C6" s="21">
        <f>'1-MM, cílová struktura'!C6</f>
        <v>190</v>
      </c>
      <c r="D6" s="21">
        <f>'1-MM, cílová struktura'!D6</f>
        <v>200</v>
      </c>
      <c r="E6" s="21">
        <f>'1-MM, cílová struktura'!E6</f>
        <v>200</v>
      </c>
      <c r="G6" s="68" t="s">
        <v>7</v>
      </c>
      <c r="H6" s="101">
        <f>'1-MM, cílová struktura'!H6</f>
        <v>0.2</v>
      </c>
    </row>
    <row r="7" spans="1:8" ht="18.75">
      <c r="A7" s="30" t="s">
        <v>47</v>
      </c>
      <c r="B7" s="26">
        <f>B5+B6</f>
        <v>350</v>
      </c>
      <c r="C7" s="31">
        <f>C5+C6</f>
        <v>360</v>
      </c>
      <c r="D7" s="31">
        <f>D5+D6</f>
        <v>370</v>
      </c>
      <c r="E7" s="31">
        <f>E5+E6</f>
        <v>370</v>
      </c>
      <c r="G7" s="63" t="s">
        <v>41</v>
      </c>
      <c r="H7" s="103">
        <f>'1-MM, cílová struktura'!H7</f>
        <v>0.05</v>
      </c>
    </row>
    <row r="8" spans="1:8" ht="18.75">
      <c r="A8" s="12" t="s">
        <v>49</v>
      </c>
      <c r="B8" s="27">
        <f>$H$7</f>
        <v>0.05</v>
      </c>
      <c r="C8" s="27">
        <f>$H$7</f>
        <v>0.05</v>
      </c>
      <c r="D8" s="27">
        <f>$H$7</f>
        <v>0.05</v>
      </c>
      <c r="E8" s="73">
        <f>$H$7</f>
        <v>0.05</v>
      </c>
      <c r="G8" s="63" t="s">
        <v>42</v>
      </c>
      <c r="H8" s="104">
        <f>'1-MM, cílová struktura'!H8</f>
        <v>0.15</v>
      </c>
    </row>
    <row r="9" spans="1:8">
      <c r="A9" s="13" t="s">
        <v>64</v>
      </c>
      <c r="B9" s="28">
        <f>$H$6</f>
        <v>0.2</v>
      </c>
      <c r="C9" s="28">
        <f>$H$6</f>
        <v>0.2</v>
      </c>
      <c r="D9" s="28">
        <f>$H$6</f>
        <v>0.2</v>
      </c>
      <c r="E9" s="74">
        <f>$H$6</f>
        <v>0.2</v>
      </c>
      <c r="G9" s="64" t="s">
        <v>3</v>
      </c>
      <c r="H9" s="124" t="s">
        <v>73</v>
      </c>
    </row>
    <row r="10" spans="1:8">
      <c r="A10" s="9" t="s">
        <v>16</v>
      </c>
      <c r="B10" s="98">
        <v>60</v>
      </c>
      <c r="C10" s="33">
        <f>B10*1.1</f>
        <v>66</v>
      </c>
      <c r="D10" s="33">
        <f>C10*1.1</f>
        <v>72.600000000000009</v>
      </c>
      <c r="E10" s="33">
        <f>D10</f>
        <v>72.600000000000009</v>
      </c>
      <c r="G10" s="68" t="s">
        <v>43</v>
      </c>
      <c r="H10" s="101">
        <f>'1-MM, cílová struktura'!H10</f>
        <v>0</v>
      </c>
    </row>
    <row r="11" spans="1:8">
      <c r="A11" s="38"/>
      <c r="B11" s="39"/>
      <c r="C11" s="39"/>
      <c r="D11" s="39"/>
      <c r="E11" s="39"/>
      <c r="G11" s="105"/>
      <c r="H11" s="43"/>
    </row>
    <row r="12" spans="1:8">
      <c r="A12" s="59" t="s">
        <v>68</v>
      </c>
    </row>
    <row r="13" spans="1:8">
      <c r="A13" s="17" t="s">
        <v>17</v>
      </c>
      <c r="B13" s="24">
        <f>B10*(1-B9)</f>
        <v>48</v>
      </c>
      <c r="C13" s="24">
        <f>C10*(1-C9)</f>
        <v>52.800000000000004</v>
      </c>
      <c r="D13" s="24">
        <f>D10*(1-D9)</f>
        <v>58.080000000000013</v>
      </c>
      <c r="E13" s="75">
        <f>E10*(1-E9)</f>
        <v>58.080000000000013</v>
      </c>
    </row>
    <row r="14" spans="1:8">
      <c r="A14" s="13" t="s">
        <v>48</v>
      </c>
      <c r="B14" s="14">
        <f>-(C7-B7)</f>
        <v>-10</v>
      </c>
      <c r="C14" s="14">
        <f>-(D7-C7)</f>
        <v>-10</v>
      </c>
      <c r="D14" s="14">
        <f>-(E7-D7)</f>
        <v>0</v>
      </c>
      <c r="E14" s="72">
        <f>-E7*H10</f>
        <v>0</v>
      </c>
    </row>
    <row r="15" spans="1:8">
      <c r="A15" s="30" t="s">
        <v>15</v>
      </c>
      <c r="B15" s="31">
        <f>B13+B14</f>
        <v>38</v>
      </c>
      <c r="C15" s="31">
        <f>C13+C14</f>
        <v>42.800000000000004</v>
      </c>
      <c r="D15" s="31">
        <f>D13+D14</f>
        <v>58.080000000000013</v>
      </c>
      <c r="E15" s="31">
        <f>E13+E14</f>
        <v>58.080000000000013</v>
      </c>
    </row>
    <row r="16" spans="1:8" ht="18.75">
      <c r="A16" s="89" t="s">
        <v>55</v>
      </c>
      <c r="B16" s="10">
        <f>-B8*B5*(1-B9)</f>
        <v>-6.8000000000000007</v>
      </c>
      <c r="C16" s="10">
        <f>-C8*C5*(1-C9)</f>
        <v>-6.8000000000000007</v>
      </c>
      <c r="D16" s="10">
        <f>-D8*D5*(1-D9)</f>
        <v>-6.8000000000000007</v>
      </c>
      <c r="E16" s="10">
        <f>-E8*E5*(1-E9)</f>
        <v>-6.8000000000000007</v>
      </c>
    </row>
    <row r="17" spans="1:5">
      <c r="A17" s="25" t="s">
        <v>11</v>
      </c>
      <c r="B17" s="21">
        <f>C5-B5</f>
        <v>0</v>
      </c>
      <c r="C17" s="21">
        <f>D5-C5</f>
        <v>0</v>
      </c>
      <c r="D17" s="21">
        <f>E5-D5</f>
        <v>0</v>
      </c>
      <c r="E17" s="21">
        <f>E5*H10</f>
        <v>0</v>
      </c>
    </row>
    <row r="18" spans="1:5">
      <c r="A18" s="9" t="s">
        <v>6</v>
      </c>
      <c r="B18" s="98">
        <f>SUM(B15:B17)</f>
        <v>31.2</v>
      </c>
      <c r="C18" s="98">
        <f t="shared" ref="C18:E18" si="0">SUM(C15:C17)</f>
        <v>36</v>
      </c>
      <c r="D18" s="98">
        <f t="shared" si="0"/>
        <v>51.280000000000015</v>
      </c>
      <c r="E18" s="98">
        <f t="shared" si="0"/>
        <v>51.280000000000015</v>
      </c>
    </row>
    <row r="19" spans="1:5">
      <c r="A19" s="38"/>
      <c r="B19" s="39"/>
      <c r="C19" s="39"/>
      <c r="D19" s="39"/>
      <c r="E19" s="109"/>
    </row>
    <row r="20" spans="1:5">
      <c r="A20" s="59" t="s">
        <v>66</v>
      </c>
      <c r="E20" s="2"/>
    </row>
    <row r="21" spans="1:5">
      <c r="A21" s="78" t="s">
        <v>65</v>
      </c>
      <c r="B21" s="110">
        <f ca="1">B31</f>
        <v>0.43346861654439767</v>
      </c>
      <c r="C21" s="19">
        <f ca="1">C31</f>
        <v>0.41675548923470473</v>
      </c>
      <c r="D21" s="19">
        <f ca="1">D31</f>
        <v>0.40360873694207022</v>
      </c>
      <c r="E21" s="19">
        <f ca="1">E31</f>
        <v>0.40360873694207017</v>
      </c>
    </row>
    <row r="22" spans="1:5">
      <c r="A22" s="80" t="s">
        <v>10</v>
      </c>
      <c r="B22" s="111">
        <f ca="1">(1-B21)</f>
        <v>0.56653138345560228</v>
      </c>
      <c r="C22" s="20">
        <f ca="1">(1-C21)</f>
        <v>0.58324451076529527</v>
      </c>
      <c r="D22" s="20">
        <f ca="1">(1-D21)</f>
        <v>0.59639126305792978</v>
      </c>
      <c r="E22" s="20">
        <f ca="1">(1-E21)</f>
        <v>0.59639126305792978</v>
      </c>
    </row>
    <row r="23" spans="1:5">
      <c r="A23" s="80" t="s">
        <v>14</v>
      </c>
      <c r="B23" s="112">
        <f ca="1">B21/B22</f>
        <v>0.76512728015246412</v>
      </c>
      <c r="C23" s="18">
        <f ca="1">C21/C22</f>
        <v>0.71454678362573099</v>
      </c>
      <c r="D23" s="18">
        <f ca="1">D21/D22</f>
        <v>0.6767515923566878</v>
      </c>
      <c r="E23" s="18">
        <f ca="1">E21/E22</f>
        <v>0.67675159235668769</v>
      </c>
    </row>
    <row r="24" spans="1:5" ht="18.75">
      <c r="A24" s="78" t="s">
        <v>67</v>
      </c>
      <c r="B24" s="79">
        <f>B8*(1-B9)</f>
        <v>4.0000000000000008E-2</v>
      </c>
      <c r="C24" s="79">
        <f>C8*(1-C9)</f>
        <v>4.0000000000000008E-2</v>
      </c>
      <c r="D24" s="79">
        <f>D8*(1-D9)</f>
        <v>4.0000000000000008E-2</v>
      </c>
      <c r="E24" s="79">
        <f>E8*(1-E9)</f>
        <v>4.0000000000000008E-2</v>
      </c>
    </row>
    <row r="25" spans="1:5" ht="17.25">
      <c r="A25" s="106" t="s">
        <v>69</v>
      </c>
      <c r="B25" s="107">
        <f ca="1">$H$8+($H$8-B8)*B23*(1-B9)</f>
        <v>0.21121018241219713</v>
      </c>
      <c r="C25" s="107">
        <f ca="1">$H$8+($H$8-C8)*C23*(1-C9)</f>
        <v>0.20716374269005847</v>
      </c>
      <c r="D25" s="107">
        <f ca="1">$H$8+($H$8-D8)*D23*(1-D9)</f>
        <v>0.20414012738853501</v>
      </c>
      <c r="E25" s="107">
        <f ca="1">$H$8+($H$8-E8)*E23*(1-E9)</f>
        <v>0.20414012738853501</v>
      </c>
    </row>
    <row r="26" spans="1:5">
      <c r="A26" s="84" t="s">
        <v>70</v>
      </c>
      <c r="B26" s="114">
        <f ca="1">B24*B21+B25*B22</f>
        <v>0.13699594150366806</v>
      </c>
      <c r="C26" s="114">
        <f t="shared" ref="C26:E26" ca="1" si="1">C24*C21+C25*C22</f>
        <v>0.13749733532295885</v>
      </c>
      <c r="D26" s="114">
        <f t="shared" ca="1" si="1"/>
        <v>0.13789173789173789</v>
      </c>
      <c r="E26" s="114">
        <f t="shared" ca="1" si="1"/>
        <v>0.13789173789173789</v>
      </c>
    </row>
    <row r="27" spans="1:5">
      <c r="A27" s="17" t="s">
        <v>15</v>
      </c>
      <c r="B27" s="24">
        <f>B$15</f>
        <v>38</v>
      </c>
      <c r="C27" s="24">
        <f>C$15</f>
        <v>42.800000000000004</v>
      </c>
      <c r="D27" s="24">
        <f>D$15</f>
        <v>58.080000000000013</v>
      </c>
      <c r="E27" s="75">
        <f>E15</f>
        <v>58.080000000000013</v>
      </c>
    </row>
    <row r="28" spans="1:5">
      <c r="A28" s="15" t="s">
        <v>5</v>
      </c>
      <c r="B28" s="16">
        <f ca="1">(C28+B27)/(1+B26)</f>
        <v>392.18525519848771</v>
      </c>
      <c r="C28" s="16">
        <f ca="1">(D28+C27)/(1+C26)</f>
        <v>407.91304347826087</v>
      </c>
      <c r="D28" s="16">
        <f ca="1">(E28+D27)/(1+D26)</f>
        <v>421.20000000000005</v>
      </c>
      <c r="E28" s="16">
        <f ca="1">E27/(E26-H10)</f>
        <v>421.2000000000001</v>
      </c>
    </row>
    <row r="29" spans="1:5">
      <c r="A29" s="17" t="s">
        <v>45</v>
      </c>
      <c r="B29" s="119">
        <f>B5</f>
        <v>170</v>
      </c>
      <c r="C29" s="119">
        <f>C5</f>
        <v>170</v>
      </c>
      <c r="D29" s="119">
        <f>D5</f>
        <v>170</v>
      </c>
      <c r="E29" s="119">
        <f>E5</f>
        <v>170</v>
      </c>
    </row>
    <row r="30" spans="1:5">
      <c r="A30" s="87" t="s">
        <v>56</v>
      </c>
      <c r="B30" s="88">
        <f ca="1">B28-B29</f>
        <v>222.18525519848771</v>
      </c>
      <c r="C30" s="37">
        <f t="shared" ref="C30:E30" ca="1" si="2">C28-C29</f>
        <v>237.91304347826087</v>
      </c>
      <c r="D30" s="37">
        <f t="shared" ca="1" si="2"/>
        <v>251.20000000000005</v>
      </c>
      <c r="E30" s="37">
        <f t="shared" ca="1" si="2"/>
        <v>251.2000000000001</v>
      </c>
    </row>
    <row r="31" spans="1:5" ht="18.75">
      <c r="A31" s="13" t="s">
        <v>53</v>
      </c>
      <c r="B31" s="32">
        <f ca="1">B29/B28</f>
        <v>0.43346861654439767</v>
      </c>
      <c r="C31" s="32">
        <f t="shared" ref="C31:E31" ca="1" si="3">C29/C28</f>
        <v>0.41675548923470473</v>
      </c>
      <c r="D31" s="32">
        <f t="shared" ca="1" si="3"/>
        <v>0.40360873694207022</v>
      </c>
      <c r="E31" s="32">
        <f t="shared" ca="1" si="3"/>
        <v>0.40360873694207017</v>
      </c>
    </row>
    <row r="33" spans="1:5">
      <c r="A33" s="59" t="s">
        <v>74</v>
      </c>
    </row>
    <row r="34" spans="1:5">
      <c r="A34" s="116" t="s">
        <v>6</v>
      </c>
      <c r="B34" s="75">
        <f>B18</f>
        <v>31.2</v>
      </c>
      <c r="C34" s="75">
        <f t="shared" ref="C34:E34" si="4">C18</f>
        <v>36</v>
      </c>
      <c r="D34" s="75">
        <f t="shared" si="4"/>
        <v>51.280000000000015</v>
      </c>
      <c r="E34" s="75">
        <f t="shared" si="4"/>
        <v>51.280000000000015</v>
      </c>
    </row>
    <row r="35" spans="1:5" ht="17.25">
      <c r="A35" s="106" t="s">
        <v>69</v>
      </c>
      <c r="B35" s="113">
        <f ca="1">B25</f>
        <v>0.21121018241219713</v>
      </c>
      <c r="C35" s="113">
        <f ca="1">C25</f>
        <v>0.20716374269005847</v>
      </c>
      <c r="D35" s="113">
        <f ca="1">D25</f>
        <v>0.20414012738853501</v>
      </c>
      <c r="E35" s="113">
        <f ca="1">E25</f>
        <v>0.20414012738853501</v>
      </c>
    </row>
    <row r="36" spans="1:5">
      <c r="A36" s="91" t="s">
        <v>56</v>
      </c>
      <c r="B36" s="117">
        <f ca="1">(C36+B34)/(1+B35)</f>
        <v>222.18525519848774</v>
      </c>
      <c r="C36" s="118">
        <f ca="1">(D36+C34)/(1+C35)</f>
        <v>237.91304347826093</v>
      </c>
      <c r="D36" s="118">
        <f ca="1">(E36+D34)/(1+D35)</f>
        <v>251.2000000000001</v>
      </c>
      <c r="E36" s="118">
        <f ca="1">E34/(E35-H10)</f>
        <v>251.2000000000001</v>
      </c>
    </row>
    <row r="37" spans="1:5">
      <c r="A37" s="7"/>
    </row>
    <row r="38" spans="1:5">
      <c r="A38" s="59" t="s">
        <v>71</v>
      </c>
      <c r="B38" s="3"/>
      <c r="C38" s="3"/>
      <c r="D38" s="3"/>
    </row>
    <row r="39" spans="1:5" ht="17.25">
      <c r="A39" s="82" t="s">
        <v>60</v>
      </c>
      <c r="B39" s="83">
        <f>$H$8</f>
        <v>0.15</v>
      </c>
      <c r="C39" s="83">
        <f>$H$8</f>
        <v>0.15</v>
      </c>
      <c r="D39" s="83">
        <f>$H$8</f>
        <v>0.15</v>
      </c>
      <c r="E39" s="83">
        <f>$H$8</f>
        <v>0.15</v>
      </c>
    </row>
    <row r="40" spans="1:5">
      <c r="A40" s="12" t="s">
        <v>15</v>
      </c>
      <c r="B40" s="21">
        <f>B15</f>
        <v>38</v>
      </c>
      <c r="C40" s="21">
        <f t="shared" ref="C40:E40" si="5">C15</f>
        <v>42.800000000000004</v>
      </c>
      <c r="D40" s="21">
        <f t="shared" si="5"/>
        <v>58.080000000000013</v>
      </c>
      <c r="E40" s="21">
        <f t="shared" si="5"/>
        <v>58.080000000000013</v>
      </c>
    </row>
    <row r="41" spans="1:5">
      <c r="A41" s="94" t="s">
        <v>58</v>
      </c>
      <c r="B41" s="21">
        <f>(C41+B40)/(1+B39)</f>
        <v>358.18525519848782</v>
      </c>
      <c r="C41" s="21">
        <f>(D41+C40)/(1+C39)</f>
        <v>373.91304347826099</v>
      </c>
      <c r="D41" s="21">
        <f>(E41+D40)/(1+D39)</f>
        <v>387.2000000000001</v>
      </c>
      <c r="E41" s="10">
        <f>E40/(E39-$H$10)</f>
        <v>387.2000000000001</v>
      </c>
    </row>
    <row r="42" spans="1:5" ht="18.75">
      <c r="A42" s="89" t="s">
        <v>59</v>
      </c>
      <c r="B42" s="29">
        <f>B8</f>
        <v>0.05</v>
      </c>
      <c r="C42" s="29">
        <f>C8</f>
        <v>0.05</v>
      </c>
      <c r="D42" s="29">
        <f>D8</f>
        <v>0.05</v>
      </c>
      <c r="E42" s="29">
        <f>E8</f>
        <v>0.05</v>
      </c>
    </row>
    <row r="43" spans="1:5">
      <c r="A43" s="89" t="s">
        <v>57</v>
      </c>
      <c r="B43" s="21">
        <f>B8*B5*B9</f>
        <v>1.7000000000000002</v>
      </c>
      <c r="C43" s="21">
        <f>C8*C5*C9</f>
        <v>1.7000000000000002</v>
      </c>
      <c r="D43" s="21">
        <f>D8*D5*D9</f>
        <v>1.7000000000000002</v>
      </c>
      <c r="E43" s="21">
        <f>E8*E5*E9</f>
        <v>1.7000000000000002</v>
      </c>
    </row>
    <row r="44" spans="1:5">
      <c r="A44" s="13" t="s">
        <v>12</v>
      </c>
      <c r="B44" s="34">
        <f>(C44+B43)/(1+B42)</f>
        <v>34</v>
      </c>
      <c r="C44" s="14">
        <f>(D44+C43)/(1+C42)</f>
        <v>34</v>
      </c>
      <c r="D44" s="14">
        <f>(E44+D43)/(1+D42)</f>
        <v>34</v>
      </c>
      <c r="E44" s="14">
        <f>E43/(E42-$H$10)</f>
        <v>34</v>
      </c>
    </row>
    <row r="45" spans="1:5">
      <c r="A45" s="35" t="s">
        <v>9</v>
      </c>
      <c r="B45" s="36">
        <f>B41+B44</f>
        <v>392.18525519848782</v>
      </c>
      <c r="C45" s="36">
        <f>C41+C44</f>
        <v>407.91304347826099</v>
      </c>
      <c r="D45" s="36">
        <f>D41+D44</f>
        <v>421.2000000000001</v>
      </c>
      <c r="E45" s="36">
        <f>E41+E44</f>
        <v>421.2000000000001</v>
      </c>
    </row>
    <row r="46" spans="1:5">
      <c r="A46" s="41" t="s">
        <v>2</v>
      </c>
      <c r="B46" s="42">
        <f>B5</f>
        <v>170</v>
      </c>
      <c r="C46" s="42">
        <f>C5</f>
        <v>170</v>
      </c>
      <c r="D46" s="42">
        <f>D5</f>
        <v>170</v>
      </c>
      <c r="E46" s="42">
        <f>E5</f>
        <v>170</v>
      </c>
    </row>
    <row r="47" spans="1:5">
      <c r="A47" s="91" t="s">
        <v>56</v>
      </c>
      <c r="B47" s="115">
        <f>B45-B46</f>
        <v>222.18525519848782</v>
      </c>
      <c r="C47" s="93">
        <f t="shared" ref="C47:E47" si="6">C45-C46</f>
        <v>237.91304347826099</v>
      </c>
      <c r="D47" s="93">
        <f t="shared" si="6"/>
        <v>251.2000000000001</v>
      </c>
      <c r="E47" s="93">
        <f t="shared" si="6"/>
        <v>251.2000000000001</v>
      </c>
    </row>
    <row r="48" spans="1:5">
      <c r="B48" s="8"/>
      <c r="C48" s="1"/>
      <c r="D48" s="1"/>
      <c r="E48" s="8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</sheetData>
  <phoneticPr fontId="10" type="noConversion"/>
  <printOptions gridLinesSet="0"/>
  <pageMargins left="0.78740157480314965" right="0.78740157480314965" top="0.98425196850393704" bottom="0.78740157480314965" header="0.51181102362204722" footer="0.51181102362204722"/>
  <pageSetup paperSize="9" scale="96" orientation="portrait" horizontalDpi="180" verticalDpi="180" r:id="rId1"/>
  <headerFooter alignWithMargins="0">
    <oddHeader>&amp;L&amp;"Arial CE,Obyčejné"&amp;10Mařík, M. a kol.: Metody oceňování podniku pro pokročilé
Ekopress 2011&amp;R&amp;"Arial CE,Obyčejné"&amp;10Příklad: Vzájemná shoda variant DCF</oddHeader>
    <oddFooter>&amp;C&amp;"Arial CE,Obyčejné"&amp;10&amp;A&amp;R&amp;"Arial CE,Obyčejné"&amp;10©  Miloš Mařík, Pavla Maříková</oddFooter>
  </headerFooter>
  <rowBreaks count="1" manualBreakCount="1">
    <brk id="4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.75"/>
  <cols>
    <col min="1" max="1" width="22.625" customWidth="1"/>
    <col min="2" max="5" width="9.375" customWidth="1"/>
    <col min="6" max="6" width="2.625" customWidth="1"/>
    <col min="7" max="7" width="10.625" customWidth="1"/>
  </cols>
  <sheetData>
    <row r="1" spans="1:8" ht="18.75">
      <c r="A1" s="55" t="s">
        <v>75</v>
      </c>
      <c r="B1" s="56" t="s">
        <v>78</v>
      </c>
    </row>
    <row r="2" spans="1:8">
      <c r="B2" s="56" t="s">
        <v>63</v>
      </c>
    </row>
    <row r="3" spans="1:8">
      <c r="A3" s="57" t="s">
        <v>0</v>
      </c>
      <c r="B3" s="58">
        <f>'1-MM, cílová struktura'!$B$3</f>
        <v>2012</v>
      </c>
      <c r="C3" s="58">
        <f>B3+1</f>
        <v>2013</v>
      </c>
      <c r="D3" s="58">
        <f>C3+1</f>
        <v>2014</v>
      </c>
      <c r="E3" s="58" t="s">
        <v>1</v>
      </c>
    </row>
    <row r="4" spans="1:8" ht="17.25">
      <c r="A4" s="59" t="s">
        <v>76</v>
      </c>
    </row>
    <row r="5" spans="1:8">
      <c r="A5" s="17" t="s">
        <v>45</v>
      </c>
      <c r="B5" s="129">
        <v>170</v>
      </c>
      <c r="C5" s="76">
        <v>180</v>
      </c>
      <c r="D5" s="76">
        <v>190</v>
      </c>
      <c r="E5" s="77">
        <v>210</v>
      </c>
      <c r="G5" s="38" t="s">
        <v>44</v>
      </c>
      <c r="H5" s="95"/>
    </row>
    <row r="6" spans="1:8" ht="18.75">
      <c r="A6" s="12" t="s">
        <v>46</v>
      </c>
      <c r="B6" s="130">
        <v>180</v>
      </c>
      <c r="C6" s="69">
        <v>190</v>
      </c>
      <c r="D6" s="69">
        <v>200</v>
      </c>
      <c r="E6" s="71">
        <v>200</v>
      </c>
      <c r="G6" s="90" t="s">
        <v>42</v>
      </c>
      <c r="H6" s="102">
        <f>'2-MM, stabilita, iterace'!H8</f>
        <v>0.15</v>
      </c>
    </row>
    <row r="7" spans="1:8">
      <c r="A7" s="30" t="s">
        <v>47</v>
      </c>
      <c r="B7" s="26">
        <f>B5+B6</f>
        <v>350</v>
      </c>
      <c r="C7" s="31">
        <f>C5+C6</f>
        <v>370</v>
      </c>
      <c r="D7" s="31">
        <f>D5+D6</f>
        <v>390</v>
      </c>
      <c r="E7" s="31">
        <f>E5+E6</f>
        <v>410</v>
      </c>
      <c r="G7" s="131" t="s">
        <v>8</v>
      </c>
      <c r="H7" s="67">
        <v>0.03</v>
      </c>
    </row>
    <row r="8" spans="1:8" ht="18.75">
      <c r="A8" s="12" t="s">
        <v>49</v>
      </c>
      <c r="B8" s="127">
        <v>0.03</v>
      </c>
      <c r="C8" s="127">
        <v>0.05</v>
      </c>
      <c r="D8" s="127">
        <v>0.06</v>
      </c>
      <c r="E8" s="128">
        <v>7.0000000000000007E-2</v>
      </c>
    </row>
    <row r="9" spans="1:8">
      <c r="A9" s="13" t="s">
        <v>64</v>
      </c>
      <c r="B9" s="125">
        <v>0.2</v>
      </c>
      <c r="C9" s="125">
        <v>0.19</v>
      </c>
      <c r="D9" s="125">
        <v>0.19</v>
      </c>
      <c r="E9" s="126">
        <v>0.18</v>
      </c>
      <c r="G9" s="61"/>
      <c r="H9" s="96"/>
    </row>
    <row r="10" spans="1:8">
      <c r="A10" s="9" t="s">
        <v>16</v>
      </c>
      <c r="B10" s="98">
        <v>60</v>
      </c>
      <c r="C10" s="33">
        <f>B10*1.1</f>
        <v>66</v>
      </c>
      <c r="D10" s="33">
        <f>C10*1.1</f>
        <v>72.600000000000009</v>
      </c>
      <c r="E10" s="33">
        <f>D10*(1+H7)</f>
        <v>74.778000000000006</v>
      </c>
    </row>
    <row r="12" spans="1:8">
      <c r="A12" s="59" t="s">
        <v>68</v>
      </c>
    </row>
    <row r="13" spans="1:8">
      <c r="A13" s="17" t="s">
        <v>17</v>
      </c>
      <c r="B13" s="99">
        <f>B10*(1-B9)</f>
        <v>48</v>
      </c>
      <c r="C13" s="24">
        <f>C10*(1-C9)</f>
        <v>53.46</v>
      </c>
      <c r="D13" s="24">
        <f>D10*(1-D9)</f>
        <v>58.806000000000012</v>
      </c>
      <c r="E13" s="75">
        <f>E10*(1-E9)</f>
        <v>61.317960000000006</v>
      </c>
    </row>
    <row r="14" spans="1:8">
      <c r="A14" s="13" t="s">
        <v>48</v>
      </c>
      <c r="B14" s="34">
        <f>-(C7-B7)</f>
        <v>-20</v>
      </c>
      <c r="C14" s="14">
        <f>-(D7-C7)</f>
        <v>-20</v>
      </c>
      <c r="D14" s="14">
        <f>-(E7-D7)</f>
        <v>-20</v>
      </c>
      <c r="E14" s="72">
        <f>-E7*H7</f>
        <v>-12.299999999999999</v>
      </c>
    </row>
    <row r="15" spans="1:8">
      <c r="A15" s="30" t="s">
        <v>15</v>
      </c>
      <c r="B15" s="26">
        <f>B13+B14</f>
        <v>28</v>
      </c>
      <c r="C15" s="31">
        <f>C13+C14</f>
        <v>33.46</v>
      </c>
      <c r="D15" s="31">
        <f>D13+D14</f>
        <v>38.806000000000012</v>
      </c>
      <c r="E15" s="31">
        <f>E13+E14</f>
        <v>49.017960000000009</v>
      </c>
    </row>
    <row r="16" spans="1:8" ht="18.75">
      <c r="A16" s="89" t="s">
        <v>55</v>
      </c>
      <c r="B16" s="100">
        <f>-B8*B5*(1-B9)</f>
        <v>-4.08</v>
      </c>
      <c r="C16" s="21">
        <f>-C8*C5*(1-C9)</f>
        <v>-7.2900000000000009</v>
      </c>
      <c r="D16" s="21">
        <f>-D8*D5*(1-D9)</f>
        <v>-9.2340000000000018</v>
      </c>
      <c r="E16" s="21">
        <f>-E8*E5*(1-E9)</f>
        <v>-12.054000000000002</v>
      </c>
    </row>
    <row r="17" spans="1:9">
      <c r="A17" s="25" t="s">
        <v>11</v>
      </c>
      <c r="B17" s="100">
        <f>C5-B5</f>
        <v>10</v>
      </c>
      <c r="C17" s="21">
        <f>D5-C5</f>
        <v>10</v>
      </c>
      <c r="D17" s="21">
        <f>E5-D5</f>
        <v>20</v>
      </c>
      <c r="E17" s="21">
        <f>E5*H7</f>
        <v>6.3</v>
      </c>
    </row>
    <row r="18" spans="1:9">
      <c r="A18" s="9" t="s">
        <v>6</v>
      </c>
      <c r="B18" s="108">
        <f>SUM(B15:B17)</f>
        <v>33.92</v>
      </c>
      <c r="C18" s="108">
        <f t="shared" ref="C18:E18" si="0">SUM(C15:C17)</f>
        <v>36.17</v>
      </c>
      <c r="D18" s="108">
        <f t="shared" si="0"/>
        <v>49.57200000000001</v>
      </c>
      <c r="E18" s="98">
        <f t="shared" si="0"/>
        <v>43.263960000000004</v>
      </c>
    </row>
    <row r="19" spans="1:9">
      <c r="A19" s="5"/>
      <c r="B19" s="6"/>
      <c r="C19" s="6"/>
      <c r="D19" s="6"/>
    </row>
    <row r="20" spans="1:9">
      <c r="A20" s="59" t="s">
        <v>66</v>
      </c>
      <c r="B20" s="6"/>
      <c r="C20" s="6"/>
      <c r="D20" s="6"/>
    </row>
    <row r="21" spans="1:9">
      <c r="A21" s="78" t="s">
        <v>65</v>
      </c>
      <c r="B21" s="110">
        <f ca="1">B31</f>
        <v>0.43962857114922482</v>
      </c>
      <c r="C21" s="19">
        <f ca="1">C31</f>
        <v>0.43732461317301458</v>
      </c>
      <c r="D21" s="19">
        <f ca="1">D31</f>
        <v>0.43704020769910823</v>
      </c>
      <c r="E21" s="19">
        <f ca="1">E31</f>
        <v>0.46079612404631654</v>
      </c>
    </row>
    <row r="22" spans="1:9">
      <c r="A22" s="80" t="s">
        <v>10</v>
      </c>
      <c r="B22" s="111">
        <f ca="1">(1-B21)</f>
        <v>0.56037142885077518</v>
      </c>
      <c r="C22" s="20">
        <f ca="1">(1-C21)</f>
        <v>0.56267538682698537</v>
      </c>
      <c r="D22" s="20">
        <f ca="1">(1-D21)</f>
        <v>0.56295979230089177</v>
      </c>
      <c r="E22" s="20">
        <f ca="1">(1-E21)</f>
        <v>0.53920387595368346</v>
      </c>
    </row>
    <row r="23" spans="1:9">
      <c r="A23" s="80" t="s">
        <v>14</v>
      </c>
      <c r="B23" s="112">
        <f ca="1">B21/B22</f>
        <v>0.78453066754460865</v>
      </c>
      <c r="C23" s="18">
        <f ca="1">C21/C22</f>
        <v>0.77722364157273083</v>
      </c>
      <c r="D23" s="18">
        <f ca="1">D21/D22</f>
        <v>0.77632579391303702</v>
      </c>
      <c r="E23" s="18">
        <f ca="1">E21/E22</f>
        <v>0.85458607513032414</v>
      </c>
    </row>
    <row r="24" spans="1:9" ht="18.75">
      <c r="A24" s="78" t="s">
        <v>67</v>
      </c>
      <c r="B24" s="79">
        <f>B8*(1-B9)</f>
        <v>2.4E-2</v>
      </c>
      <c r="C24" s="79">
        <f t="shared" ref="C24:E24" si="1">C8*(1-C9)</f>
        <v>4.0500000000000008E-2</v>
      </c>
      <c r="D24" s="79">
        <f t="shared" si="1"/>
        <v>4.8600000000000004E-2</v>
      </c>
      <c r="E24" s="79">
        <f t="shared" si="1"/>
        <v>5.7400000000000007E-2</v>
      </c>
    </row>
    <row r="25" spans="1:9" ht="17.25">
      <c r="A25" s="106" t="s">
        <v>69</v>
      </c>
      <c r="B25" s="107">
        <f ca="1">$H$6+($H$6-B8)*B23*(1-B9)</f>
        <v>0.22531494408428243</v>
      </c>
      <c r="C25" s="107">
        <f ca="1">$H$6+($H$6-C8)*C23*(1-C9)</f>
        <v>0.21295511496739117</v>
      </c>
      <c r="D25" s="107">
        <f ca="1">$H$6+($H$6-D8)*D23*(1-D9)</f>
        <v>0.20659415037626039</v>
      </c>
      <c r="E25" s="107">
        <f ca="1">$H$6+($H$6-E8)*E23*(1-E9)</f>
        <v>0.20606084652854925</v>
      </c>
    </row>
    <row r="26" spans="1:9">
      <c r="A26" s="84" t="s">
        <v>70</v>
      </c>
      <c r="B26" s="114">
        <f ca="1">B24*B21+B25*B22</f>
        <v>0.13681114286552326</v>
      </c>
      <c r="C26" s="114">
        <f ca="1">C24*C21+C25*C22</f>
        <v>0.13753624852456905</v>
      </c>
      <c r="D26" s="114">
        <f ca="1">D24*D21+D25*D22</f>
        <v>0.13754435408057542</v>
      </c>
      <c r="E26" s="114">
        <f ca="1">E24*E21+E25*E22</f>
        <v>0.13755850465074945</v>
      </c>
    </row>
    <row r="27" spans="1:9">
      <c r="A27" s="17" t="s">
        <v>15</v>
      </c>
      <c r="B27" s="24">
        <f>B$15</f>
        <v>28</v>
      </c>
      <c r="C27" s="24">
        <f>C$15</f>
        <v>33.46</v>
      </c>
      <c r="D27" s="24">
        <f>D$15</f>
        <v>38.806000000000012</v>
      </c>
      <c r="E27" s="75">
        <f>E15</f>
        <v>49.017960000000009</v>
      </c>
    </row>
    <row r="28" spans="1:9">
      <c r="A28" s="15" t="s">
        <v>5</v>
      </c>
      <c r="B28" s="16">
        <f ca="1">(C28+B27)/(1+B26)</f>
        <v>386.69006328593747</v>
      </c>
      <c r="C28" s="16">
        <f ca="1">(D28+C27)/(1+C26)</f>
        <v>411.59357277882805</v>
      </c>
      <c r="D28" s="16">
        <f ca="1">(E28+D27)/(1+D26)</f>
        <v>434.74260869565228</v>
      </c>
      <c r="E28" s="16">
        <f ca="1">E27/(E26-H7)</f>
        <v>455.73300000000006</v>
      </c>
    </row>
    <row r="29" spans="1:9">
      <c r="A29" s="17" t="s">
        <v>45</v>
      </c>
      <c r="B29" s="119">
        <f>B5</f>
        <v>170</v>
      </c>
      <c r="C29" s="119">
        <f>C5</f>
        <v>180</v>
      </c>
      <c r="D29" s="119">
        <f>D5</f>
        <v>190</v>
      </c>
      <c r="E29" s="119">
        <f>E5</f>
        <v>210</v>
      </c>
    </row>
    <row r="30" spans="1:9">
      <c r="A30" s="87" t="s">
        <v>56</v>
      </c>
      <c r="B30" s="88">
        <f ca="1">B28-B29</f>
        <v>216.69006328593747</v>
      </c>
      <c r="C30" s="37">
        <f t="shared" ref="C30:E30" ca="1" si="2">C28-C29</f>
        <v>231.59357277882805</v>
      </c>
      <c r="D30" s="37">
        <f t="shared" ca="1" si="2"/>
        <v>244.74260869565228</v>
      </c>
      <c r="E30" s="37">
        <f t="shared" ca="1" si="2"/>
        <v>245.73300000000006</v>
      </c>
      <c r="I30" s="4"/>
    </row>
    <row r="31" spans="1:9" ht="18.75">
      <c r="A31" s="13" t="s">
        <v>53</v>
      </c>
      <c r="B31" s="32">
        <f ca="1">B29/B28</f>
        <v>0.43962857114922482</v>
      </c>
      <c r="C31" s="32">
        <f t="shared" ref="C31:E31" ca="1" si="3">C29/C28</f>
        <v>0.43732461317301458</v>
      </c>
      <c r="D31" s="32">
        <f t="shared" ca="1" si="3"/>
        <v>0.43704020769910823</v>
      </c>
      <c r="E31" s="32">
        <f t="shared" ca="1" si="3"/>
        <v>0.46079612404631654</v>
      </c>
      <c r="I31" s="4"/>
    </row>
    <row r="33" spans="1:9">
      <c r="A33" s="59" t="s">
        <v>74</v>
      </c>
    </row>
    <row r="34" spans="1:9">
      <c r="A34" s="116" t="s">
        <v>6</v>
      </c>
      <c r="B34" s="75">
        <f>B18</f>
        <v>33.92</v>
      </c>
      <c r="C34" s="75">
        <f t="shared" ref="C34:E34" si="4">C18</f>
        <v>36.17</v>
      </c>
      <c r="D34" s="75">
        <f t="shared" si="4"/>
        <v>49.57200000000001</v>
      </c>
      <c r="E34" s="75">
        <f t="shared" si="4"/>
        <v>43.263960000000004</v>
      </c>
    </row>
    <row r="35" spans="1:9" ht="17.25">
      <c r="A35" s="106" t="s">
        <v>69</v>
      </c>
      <c r="B35" s="113">
        <f ca="1">B25</f>
        <v>0.22531494408428243</v>
      </c>
      <c r="C35" s="113">
        <f ca="1">C25</f>
        <v>0.21295511496739117</v>
      </c>
      <c r="D35" s="113">
        <f ca="1">D25</f>
        <v>0.20659415037626039</v>
      </c>
      <c r="E35" s="113">
        <f ca="1">E25</f>
        <v>0.20606084652854925</v>
      </c>
    </row>
    <row r="36" spans="1:9">
      <c r="A36" s="91" t="s">
        <v>56</v>
      </c>
      <c r="B36" s="117">
        <f ca="1">(C36+B34)/(1+B35)</f>
        <v>216.69006328593747</v>
      </c>
      <c r="C36" s="118">
        <f ca="1">(D36+C34)/(1+C35)</f>
        <v>231.59357277882805</v>
      </c>
      <c r="D36" s="118">
        <f ca="1">(E36+D34)/(1+D35)</f>
        <v>244.74260869565225</v>
      </c>
      <c r="E36" s="118">
        <f ca="1">E34/(E35-H7)</f>
        <v>245.73300000000006</v>
      </c>
    </row>
    <row r="37" spans="1:9">
      <c r="A37" s="7"/>
    </row>
    <row r="38" spans="1:9">
      <c r="A38" s="59" t="s">
        <v>71</v>
      </c>
      <c r="B38" s="3"/>
      <c r="C38" s="3"/>
      <c r="D38" s="3"/>
    </row>
    <row r="39" spans="1:9" ht="17.25">
      <c r="A39" s="82" t="s">
        <v>60</v>
      </c>
      <c r="B39" s="83">
        <f>$H$6</f>
        <v>0.15</v>
      </c>
      <c r="C39" s="83">
        <f>$H$6</f>
        <v>0.15</v>
      </c>
      <c r="D39" s="83">
        <f>$H$6</f>
        <v>0.15</v>
      </c>
      <c r="E39" s="83">
        <f>$H$6</f>
        <v>0.15</v>
      </c>
    </row>
    <row r="40" spans="1:9">
      <c r="A40" s="12" t="s">
        <v>15</v>
      </c>
      <c r="B40" s="21">
        <f>B15</f>
        <v>28</v>
      </c>
      <c r="C40" s="21">
        <f t="shared" ref="C40:E40" si="5">C15</f>
        <v>33.46</v>
      </c>
      <c r="D40" s="21">
        <f t="shared" si="5"/>
        <v>38.806000000000012</v>
      </c>
      <c r="E40" s="21">
        <f t="shared" si="5"/>
        <v>49.017960000000009</v>
      </c>
    </row>
    <row r="41" spans="1:9">
      <c r="A41" s="94" t="s">
        <v>58</v>
      </c>
      <c r="B41" s="21">
        <f>(C41+B40)/(1+B39)</f>
        <v>343.74817128297866</v>
      </c>
      <c r="C41" s="21">
        <f>(D41+C40)/(1+C39)</f>
        <v>367.31039697542542</v>
      </c>
      <c r="D41" s="21">
        <f>(E41+D40)/(1+D39)</f>
        <v>388.94695652173925</v>
      </c>
      <c r="E41" s="10">
        <f>E40/(E39-$H$7)</f>
        <v>408.48300000000012</v>
      </c>
    </row>
    <row r="42" spans="1:9" ht="18.75">
      <c r="A42" s="89" t="s">
        <v>59</v>
      </c>
      <c r="B42" s="29">
        <f>B8</f>
        <v>0.03</v>
      </c>
      <c r="C42" s="29">
        <f>C8</f>
        <v>0.05</v>
      </c>
      <c r="D42" s="29">
        <f>D8</f>
        <v>0.06</v>
      </c>
      <c r="E42" s="29">
        <f>E8</f>
        <v>7.0000000000000007E-2</v>
      </c>
    </row>
    <row r="43" spans="1:9">
      <c r="A43" s="89" t="s">
        <v>57</v>
      </c>
      <c r="B43" s="21">
        <f>B8*B5*B9</f>
        <v>1.02</v>
      </c>
      <c r="C43" s="21">
        <f>C8*C5*C9</f>
        <v>1.71</v>
      </c>
      <c r="D43" s="21">
        <f>D8*D5*D9</f>
        <v>2.1659999999999999</v>
      </c>
      <c r="E43" s="21">
        <f>E8*E5*E9</f>
        <v>2.6459999999999999</v>
      </c>
    </row>
    <row r="44" spans="1:9">
      <c r="A44" s="13" t="s">
        <v>12</v>
      </c>
      <c r="B44" s="34">
        <f>(C44+B43)/(1+B42)</f>
        <v>62.163713919346797</v>
      </c>
      <c r="C44" s="14">
        <f>(D44+C43)/(1+C42)</f>
        <v>63.008625336927203</v>
      </c>
      <c r="D44" s="14">
        <f>(E44+D43)/(1+D42)</f>
        <v>64.44905660377357</v>
      </c>
      <c r="E44" s="14">
        <f>E43/(E42-$H$7)</f>
        <v>66.149999999999991</v>
      </c>
    </row>
    <row r="45" spans="1:9">
      <c r="A45" s="35" t="s">
        <v>9</v>
      </c>
      <c r="B45" s="36">
        <f>B41+B44</f>
        <v>405.91188520232544</v>
      </c>
      <c r="C45" s="36">
        <f>C41+C44</f>
        <v>430.31902231235262</v>
      </c>
      <c r="D45" s="36">
        <f>D41+D44</f>
        <v>453.39601312551281</v>
      </c>
      <c r="E45" s="36">
        <f>E41+E44</f>
        <v>474.6330000000001</v>
      </c>
    </row>
    <row r="46" spans="1:9">
      <c r="A46" s="41" t="s">
        <v>2</v>
      </c>
      <c r="B46" s="42">
        <f>B5</f>
        <v>170</v>
      </c>
      <c r="C46" s="42">
        <f t="shared" ref="C46:E46" si="6">C5</f>
        <v>180</v>
      </c>
      <c r="D46" s="42">
        <f t="shared" si="6"/>
        <v>190</v>
      </c>
      <c r="E46" s="42">
        <f t="shared" si="6"/>
        <v>210</v>
      </c>
    </row>
    <row r="47" spans="1:9">
      <c r="A47" s="91" t="s">
        <v>56</v>
      </c>
      <c r="B47" s="115">
        <f>B45-B46</f>
        <v>235.91188520232544</v>
      </c>
      <c r="C47" s="93">
        <f t="shared" ref="C47:E47" si="7">C45-C46</f>
        <v>250.31902231235262</v>
      </c>
      <c r="D47" s="93">
        <f t="shared" si="7"/>
        <v>263.39601312551281</v>
      </c>
      <c r="E47" s="93">
        <f t="shared" si="7"/>
        <v>264.6330000000001</v>
      </c>
      <c r="I47" s="4"/>
    </row>
    <row r="48" spans="1:9">
      <c r="B48" s="8"/>
      <c r="C48" s="1"/>
      <c r="D48" s="1"/>
      <c r="E48" s="8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</sheetData>
  <phoneticPr fontId="10" type="noConversion"/>
  <printOptions gridLinesSet="0"/>
  <pageMargins left="0.78740157480314965" right="0.78740157480314965" top="0.98425196850393704" bottom="0.78740157480314965" header="0.51181102362204722" footer="0.51181102362204722"/>
  <pageSetup paperSize="9" scale="96" orientation="portrait" horizontalDpi="180" verticalDpi="180" r:id="rId1"/>
  <headerFooter alignWithMargins="0">
    <oddHeader>&amp;L&amp;"Arial CE,Obyčejné"&amp;10Mařík, M. a kol.: Metody oceňování podniku pro pokročilé
Ekopress 2011&amp;R&amp;"Arial CE,Obyčejné"&amp;10Příklad: Vzájemná shoda variant DCF</oddHeader>
    <oddFooter>&amp;C&amp;"Arial CE,Obyčejné"&amp;10&amp;A&amp;R&amp;"Arial CE,Obyčejné"&amp;10©  Miloš Mařík, Pavla Maříková</oddFooter>
  </headerFooter>
  <rowBreaks count="1" manualBreakCount="1">
    <brk id="49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72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.75"/>
  <cols>
    <col min="1" max="1" width="22.625" customWidth="1"/>
    <col min="2" max="5" width="9.375" customWidth="1"/>
    <col min="6" max="6" width="2.625" customWidth="1"/>
    <col min="7" max="7" width="10.625" customWidth="1"/>
  </cols>
  <sheetData>
    <row r="1" spans="1:8" ht="18.75">
      <c r="A1" s="55" t="s">
        <v>77</v>
      </c>
      <c r="B1" s="56" t="s">
        <v>78</v>
      </c>
    </row>
    <row r="2" spans="1:8">
      <c r="B2" s="56" t="s">
        <v>79</v>
      </c>
    </row>
    <row r="3" spans="1:8">
      <c r="A3" s="57" t="s">
        <v>0</v>
      </c>
      <c r="B3" s="58">
        <f>'1-MM, cílová struktura'!$B$3</f>
        <v>2012</v>
      </c>
      <c r="C3" s="58">
        <f>B3+1</f>
        <v>2013</v>
      </c>
      <c r="D3" s="58">
        <f>C3+1</f>
        <v>2014</v>
      </c>
      <c r="E3" s="58" t="s">
        <v>1</v>
      </c>
      <c r="F3" s="133"/>
    </row>
    <row r="4" spans="1:8">
      <c r="A4" s="59" t="s">
        <v>82</v>
      </c>
    </row>
    <row r="5" spans="1:8">
      <c r="A5" s="17" t="s">
        <v>45</v>
      </c>
      <c r="B5" s="99">
        <f>'3 -MM, růst, iterace'!B5</f>
        <v>170</v>
      </c>
      <c r="C5" s="24">
        <f>'3 -MM, růst, iterace'!C5</f>
        <v>180</v>
      </c>
      <c r="D5" s="24">
        <f>'3 -MM, růst, iterace'!D5</f>
        <v>190</v>
      </c>
      <c r="E5" s="24">
        <f>'3 -MM, růst, iterace'!E5</f>
        <v>210</v>
      </c>
      <c r="F5" s="40"/>
      <c r="G5" s="38" t="s">
        <v>44</v>
      </c>
      <c r="H5" s="95"/>
    </row>
    <row r="6" spans="1:8" ht="18.75">
      <c r="A6" s="13" t="s">
        <v>46</v>
      </c>
      <c r="B6" s="34">
        <f>'3 -MM, růst, iterace'!B6</f>
        <v>180</v>
      </c>
      <c r="C6" s="14">
        <f>'3 -MM, růst, iterace'!C6</f>
        <v>190</v>
      </c>
      <c r="D6" s="14">
        <f>'3 -MM, růst, iterace'!D6</f>
        <v>200</v>
      </c>
      <c r="E6" s="14">
        <f>'3 -MM, růst, iterace'!E6</f>
        <v>200</v>
      </c>
      <c r="F6" s="40"/>
      <c r="G6" s="90" t="s">
        <v>42</v>
      </c>
      <c r="H6" s="102">
        <f>'3 -MM, růst, iterace'!H6</f>
        <v>0.15</v>
      </c>
    </row>
    <row r="7" spans="1:8">
      <c r="A7" s="30" t="s">
        <v>47</v>
      </c>
      <c r="B7" s="31">
        <f>B5+B6</f>
        <v>350</v>
      </c>
      <c r="C7" s="31">
        <f>C5+C6</f>
        <v>370</v>
      </c>
      <c r="D7" s="31">
        <f>D5+D6</f>
        <v>390</v>
      </c>
      <c r="E7" s="31">
        <f>E5+E6</f>
        <v>410</v>
      </c>
      <c r="F7" s="40"/>
      <c r="G7" s="131" t="s">
        <v>8</v>
      </c>
      <c r="H7" s="132">
        <f>'3 -MM, růst, iterace'!H7</f>
        <v>0.03</v>
      </c>
    </row>
    <row r="8" spans="1:8" ht="18.75">
      <c r="A8" s="12" t="s">
        <v>49</v>
      </c>
      <c r="B8" s="27">
        <f>'3 -MM, růst, iterace'!B8</f>
        <v>0.03</v>
      </c>
      <c r="C8" s="27">
        <f>'3 -MM, růst, iterace'!C8</f>
        <v>0.05</v>
      </c>
      <c r="D8" s="27">
        <f>'3 -MM, růst, iterace'!D8</f>
        <v>0.06</v>
      </c>
      <c r="E8" s="73">
        <f>'3 -MM, růst, iterace'!E8</f>
        <v>7.0000000000000007E-2</v>
      </c>
      <c r="F8" s="134"/>
      <c r="G8" s="142"/>
      <c r="H8" s="142"/>
    </row>
    <row r="9" spans="1:8">
      <c r="A9" s="13" t="s">
        <v>64</v>
      </c>
      <c r="B9" s="28">
        <f>'3 -MM, růst, iterace'!B9</f>
        <v>0.2</v>
      </c>
      <c r="C9" s="28">
        <f>'3 -MM, růst, iterace'!C9</f>
        <v>0.19</v>
      </c>
      <c r="D9" s="28">
        <f>'3 -MM, růst, iterace'!D9</f>
        <v>0.19</v>
      </c>
      <c r="E9" s="74">
        <f>'3 -MM, růst, iterace'!E9</f>
        <v>0.18</v>
      </c>
      <c r="F9" s="134"/>
      <c r="G9" s="142"/>
      <c r="H9" s="143"/>
    </row>
    <row r="10" spans="1:8">
      <c r="A10" s="9" t="s">
        <v>16</v>
      </c>
      <c r="B10" s="98">
        <f>'3 -MM, růst, iterace'!B10</f>
        <v>60</v>
      </c>
      <c r="C10" s="33">
        <f>'3 -MM, růst, iterace'!C10</f>
        <v>66</v>
      </c>
      <c r="D10" s="33">
        <f>'3 -MM, růst, iterace'!D10</f>
        <v>72.600000000000009</v>
      </c>
      <c r="E10" s="33">
        <f>'3 -MM, růst, iterace'!E10</f>
        <v>74.778000000000006</v>
      </c>
      <c r="F10" s="40"/>
      <c r="G10" s="142"/>
      <c r="H10" s="142"/>
    </row>
    <row r="12" spans="1:8">
      <c r="A12" s="59" t="s">
        <v>68</v>
      </c>
    </row>
    <row r="13" spans="1:8">
      <c r="A13" s="116" t="s">
        <v>17</v>
      </c>
      <c r="B13" s="75">
        <f>B10*(1-B9)</f>
        <v>48</v>
      </c>
      <c r="C13" s="75">
        <f>C10*(1-C9)</f>
        <v>53.46</v>
      </c>
      <c r="D13" s="75">
        <f>D10*(1-D9)</f>
        <v>58.806000000000012</v>
      </c>
      <c r="E13" s="75">
        <f>E10*(1-E9)</f>
        <v>61.317960000000006</v>
      </c>
      <c r="F13" s="40"/>
    </row>
    <row r="14" spans="1:8">
      <c r="A14" s="144" t="s">
        <v>48</v>
      </c>
      <c r="B14" s="72">
        <f>-(C7-B7)</f>
        <v>-20</v>
      </c>
      <c r="C14" s="72">
        <f>-(D7-C7)</f>
        <v>-20</v>
      </c>
      <c r="D14" s="72">
        <f>-(E7-D7)</f>
        <v>-20</v>
      </c>
      <c r="E14" s="72">
        <f>-E7*H7</f>
        <v>-12.299999999999999</v>
      </c>
      <c r="F14" s="40"/>
    </row>
    <row r="15" spans="1:8">
      <c r="A15" s="30" t="s">
        <v>15</v>
      </c>
      <c r="B15" s="31">
        <f>B13+B14</f>
        <v>28</v>
      </c>
      <c r="C15" s="31">
        <f>C13+C14</f>
        <v>33.46</v>
      </c>
      <c r="D15" s="31">
        <f>D13+D14</f>
        <v>38.806000000000012</v>
      </c>
      <c r="E15" s="31">
        <f>E13+E14</f>
        <v>49.017960000000009</v>
      </c>
      <c r="F15" s="40"/>
    </row>
    <row r="16" spans="1:8" ht="18.75">
      <c r="A16" s="89" t="s">
        <v>55</v>
      </c>
      <c r="B16" s="21">
        <f>-B8*B5*(1-B9)</f>
        <v>-4.08</v>
      </c>
      <c r="C16" s="21">
        <f>-C8*C5*(1-C9)</f>
        <v>-7.2900000000000009</v>
      </c>
      <c r="D16" s="21">
        <f>-D8*D5*(1-D9)</f>
        <v>-9.2340000000000018</v>
      </c>
      <c r="E16" s="21">
        <f>-E8*E5*(1-E9)</f>
        <v>-12.054000000000002</v>
      </c>
      <c r="F16" s="40"/>
    </row>
    <row r="17" spans="1:6">
      <c r="A17" s="25" t="s">
        <v>11</v>
      </c>
      <c r="B17" s="21">
        <f>C5-B5</f>
        <v>10</v>
      </c>
      <c r="C17" s="21">
        <f>D5-C5</f>
        <v>10</v>
      </c>
      <c r="D17" s="21">
        <f>E5-D5</f>
        <v>20</v>
      </c>
      <c r="E17" s="21">
        <f>E5*H7</f>
        <v>6.3</v>
      </c>
      <c r="F17" s="40"/>
    </row>
    <row r="18" spans="1:6">
      <c r="A18" s="9" t="s">
        <v>6</v>
      </c>
      <c r="B18" s="108">
        <f>SUM(B15:B17)</f>
        <v>33.92</v>
      </c>
      <c r="C18" s="98">
        <f>SUM(C15:C17)</f>
        <v>36.17</v>
      </c>
      <c r="D18" s="98">
        <f>SUM(D15:D17)</f>
        <v>49.57200000000001</v>
      </c>
      <c r="E18" s="33">
        <f>SUM(E15:E17)</f>
        <v>43.263960000000004</v>
      </c>
      <c r="F18" s="40"/>
    </row>
    <row r="19" spans="1:6">
      <c r="F19" s="40"/>
    </row>
    <row r="20" spans="1:6" ht="17.25">
      <c r="A20" s="59" t="s">
        <v>80</v>
      </c>
      <c r="B20" s="39"/>
      <c r="C20" s="39"/>
      <c r="D20" s="39"/>
      <c r="E20" s="39"/>
      <c r="F20" s="40"/>
    </row>
    <row r="21" spans="1:6">
      <c r="A21" s="22" t="s">
        <v>45</v>
      </c>
      <c r="B21" s="145">
        <f>B5</f>
        <v>170</v>
      </c>
      <c r="C21" s="146">
        <f t="shared" ref="C21:E21" si="0">C5</f>
        <v>180</v>
      </c>
      <c r="D21" s="146">
        <f t="shared" si="0"/>
        <v>190</v>
      </c>
      <c r="E21" s="97">
        <f t="shared" si="0"/>
        <v>210</v>
      </c>
      <c r="F21" s="40"/>
    </row>
    <row r="22" spans="1:6" ht="18.75">
      <c r="A22" s="12" t="s">
        <v>49</v>
      </c>
      <c r="B22" s="27">
        <f>B8</f>
        <v>0.03</v>
      </c>
      <c r="C22" s="27">
        <f t="shared" ref="C22:E22" si="1">C8</f>
        <v>0.05</v>
      </c>
      <c r="D22" s="27">
        <f t="shared" si="1"/>
        <v>0.06</v>
      </c>
      <c r="E22" s="27">
        <f t="shared" si="1"/>
        <v>7.0000000000000007E-2</v>
      </c>
      <c r="F22" s="40"/>
    </row>
    <row r="23" spans="1:6">
      <c r="A23" s="147" t="s">
        <v>86</v>
      </c>
      <c r="B23" s="148">
        <f>B22</f>
        <v>0.03</v>
      </c>
      <c r="C23" s="148">
        <f t="shared" ref="C23:E23" si="2">C22</f>
        <v>0.05</v>
      </c>
      <c r="D23" s="148">
        <f t="shared" si="2"/>
        <v>0.06</v>
      </c>
      <c r="E23" s="148">
        <f t="shared" si="2"/>
        <v>7.0000000000000007E-2</v>
      </c>
      <c r="F23" s="40"/>
    </row>
    <row r="24" spans="1:6">
      <c r="A24" s="22" t="s">
        <v>81</v>
      </c>
      <c r="B24" s="23">
        <f>B21*B22*B9</f>
        <v>1.02</v>
      </c>
      <c r="C24" s="23">
        <f t="shared" ref="C24:E24" si="3">C21*C22*C9</f>
        <v>1.71</v>
      </c>
      <c r="D24" s="23">
        <f t="shared" si="3"/>
        <v>2.1659999999999999</v>
      </c>
      <c r="E24" s="23">
        <f t="shared" si="3"/>
        <v>2.6459999999999999</v>
      </c>
      <c r="F24" s="46"/>
    </row>
    <row r="25" spans="1:6">
      <c r="A25" s="9" t="s">
        <v>13</v>
      </c>
      <c r="B25" s="98">
        <f>(C25+B24)/(1+B23)</f>
        <v>62.163713919346797</v>
      </c>
      <c r="C25" s="98">
        <f t="shared" ref="C25:D25" si="4">(D25+C24)/(1+C23)</f>
        <v>63.008625336927203</v>
      </c>
      <c r="D25" s="98">
        <f t="shared" si="4"/>
        <v>64.44905660377357</v>
      </c>
      <c r="E25" s="98">
        <f>E24/(E23-H7)</f>
        <v>66.149999999999991</v>
      </c>
      <c r="F25" s="46"/>
    </row>
    <row r="26" spans="1:6">
      <c r="E26" s="2"/>
      <c r="F26" s="2"/>
    </row>
    <row r="27" spans="1:6">
      <c r="A27" s="59" t="s">
        <v>66</v>
      </c>
      <c r="B27" s="6"/>
      <c r="C27" s="6"/>
      <c r="D27" s="6"/>
    </row>
    <row r="28" spans="1:6">
      <c r="A28" s="78" t="s">
        <v>65</v>
      </c>
      <c r="B28" s="110">
        <f ca="1">B38</f>
        <v>0.41881010681730607</v>
      </c>
      <c r="C28" s="19">
        <f ca="1">C38</f>
        <v>0.41829431344390983</v>
      </c>
      <c r="D28" s="19">
        <f ca="1">D38</f>
        <v>0.41905970608392323</v>
      </c>
      <c r="E28" s="19">
        <f ca="1">E38</f>
        <v>0.44244711176846113</v>
      </c>
      <c r="F28" s="138"/>
    </row>
    <row r="29" spans="1:6">
      <c r="A29" s="80" t="s">
        <v>10</v>
      </c>
      <c r="B29" s="111">
        <f ca="1">(1-B28)</f>
        <v>0.58118989318269398</v>
      </c>
      <c r="C29" s="20">
        <f ca="1">(1-C28)</f>
        <v>0.58170568655609012</v>
      </c>
      <c r="D29" s="20">
        <f ca="1">(1-D28)</f>
        <v>0.58094029391607682</v>
      </c>
      <c r="E29" s="20">
        <f ca="1">(1-E28)</f>
        <v>0.55755288823153881</v>
      </c>
      <c r="F29" s="138"/>
    </row>
    <row r="30" spans="1:6">
      <c r="A30" s="80" t="s">
        <v>14</v>
      </c>
      <c r="B30" s="112">
        <f ca="1">B28/B29</f>
        <v>0.72060803487794878</v>
      </c>
      <c r="C30" s="18">
        <f ca="1">C28/C29</f>
        <v>0.71908238669689606</v>
      </c>
      <c r="D30" s="18">
        <f ca="1">D28/D29</f>
        <v>0.7213472889943161</v>
      </c>
      <c r="E30" s="18">
        <f ca="1">E28/E29</f>
        <v>0.79355182460237406</v>
      </c>
      <c r="F30" s="138"/>
    </row>
    <row r="31" spans="1:6" ht="18.75">
      <c r="A31" s="78" t="s">
        <v>67</v>
      </c>
      <c r="B31" s="79">
        <f>B8*(1-B9)</f>
        <v>2.4E-2</v>
      </c>
      <c r="C31" s="79">
        <f t="shared" ref="C31:E31" si="5">C8*(1-C9)</f>
        <v>4.0500000000000008E-2</v>
      </c>
      <c r="D31" s="79">
        <f t="shared" si="5"/>
        <v>4.8600000000000004E-2</v>
      </c>
      <c r="E31" s="79">
        <f t="shared" si="5"/>
        <v>5.7400000000000007E-2</v>
      </c>
      <c r="F31" s="138"/>
    </row>
    <row r="32" spans="1:6" ht="17.25">
      <c r="A32" s="106" t="s">
        <v>69</v>
      </c>
      <c r="B32" s="107">
        <f ca="1">$H$6+($H$6-B8)*(B5-B25)/B37</f>
        <v>0.20485249002431705</v>
      </c>
      <c r="C32" s="107">
        <f ca="1">$H$6+($H$6-C8)*(C5-C25)/C37</f>
        <v>0.19673690939759619</v>
      </c>
      <c r="D32" s="107">
        <f ca="1">$H$6+($H$6-D8)*(D5-D25)/D37</f>
        <v>0.19289960493925901</v>
      </c>
      <c r="E32" s="107">
        <f ca="1">$H$6+($H$6-E8)*(E5-E25)/E37</f>
        <v>0.19348663998821009</v>
      </c>
      <c r="F32" s="135"/>
    </row>
    <row r="33" spans="1:6">
      <c r="A33" s="84" t="s">
        <v>70</v>
      </c>
      <c r="B33" s="114">
        <f ca="1">B31*B28+B32*B29</f>
        <v>0.12910963935905706</v>
      </c>
      <c r="C33" s="114">
        <f t="shared" ref="C33:E33" ca="1" si="6">C31*C28+C32*C29</f>
        <v>0.13138389864653036</v>
      </c>
      <c r="D33" s="114">
        <f t="shared" ca="1" si="6"/>
        <v>0.13242945490538691</v>
      </c>
      <c r="E33" s="114">
        <f t="shared" ca="1" si="6"/>
        <v>0.13327549917515216</v>
      </c>
      <c r="F33" s="138"/>
    </row>
    <row r="34" spans="1:6">
      <c r="A34" s="17" t="s">
        <v>15</v>
      </c>
      <c r="B34" s="24">
        <f>B$15</f>
        <v>28</v>
      </c>
      <c r="C34" s="24">
        <f>C$15</f>
        <v>33.46</v>
      </c>
      <c r="D34" s="24">
        <f>D$15</f>
        <v>38.806000000000012</v>
      </c>
      <c r="E34" s="75">
        <f>E15</f>
        <v>49.017960000000009</v>
      </c>
      <c r="F34" s="46"/>
    </row>
    <row r="35" spans="1:6">
      <c r="A35" s="15" t="s">
        <v>5</v>
      </c>
      <c r="B35" s="16">
        <f ca="1">(C35+B34)/(1+B33)</f>
        <v>405.91188520232532</v>
      </c>
      <c r="C35" s="16">
        <f ca="1">(D35+C34)/(1+C33)</f>
        <v>430.31902231235262</v>
      </c>
      <c r="D35" s="16">
        <f ca="1">(E35+D34)/(1+D33)</f>
        <v>453.3960131255127</v>
      </c>
      <c r="E35" s="16">
        <f ca="1">E34/(E33-H7)</f>
        <v>474.6330000000001</v>
      </c>
      <c r="F35" s="136"/>
    </row>
    <row r="36" spans="1:6">
      <c r="A36" s="17" t="s">
        <v>45</v>
      </c>
      <c r="B36" s="119">
        <f>B5</f>
        <v>170</v>
      </c>
      <c r="C36" s="119">
        <f>C5</f>
        <v>180</v>
      </c>
      <c r="D36" s="119">
        <f>D5</f>
        <v>190</v>
      </c>
      <c r="E36" s="119">
        <f>E5</f>
        <v>210</v>
      </c>
      <c r="F36" s="46"/>
    </row>
    <row r="37" spans="1:6">
      <c r="A37" s="87" t="s">
        <v>56</v>
      </c>
      <c r="B37" s="88">
        <f ca="1">B35-B36</f>
        <v>235.91188520232532</v>
      </c>
      <c r="C37" s="37">
        <f t="shared" ref="C37:E37" ca="1" si="7">C35-C36</f>
        <v>250.31902231235262</v>
      </c>
      <c r="D37" s="37">
        <f t="shared" ca="1" si="7"/>
        <v>263.3960131255127</v>
      </c>
      <c r="E37" s="37">
        <f t="shared" ca="1" si="7"/>
        <v>264.6330000000001</v>
      </c>
      <c r="F37" s="137"/>
    </row>
    <row r="38" spans="1:6" ht="18.75">
      <c r="A38" s="13" t="s">
        <v>53</v>
      </c>
      <c r="B38" s="32">
        <f ca="1">B36/B35</f>
        <v>0.41881010681730618</v>
      </c>
      <c r="C38" s="32">
        <f t="shared" ref="C38:E38" ca="1" si="8">C36/C35</f>
        <v>0.41829431344390972</v>
      </c>
      <c r="D38" s="32">
        <f t="shared" ca="1" si="8"/>
        <v>0.41905970608392334</v>
      </c>
      <c r="E38" s="32">
        <f t="shared" ca="1" si="8"/>
        <v>0.44244711176846102</v>
      </c>
      <c r="F38" s="138"/>
    </row>
    <row r="40" spans="1:6">
      <c r="A40" s="59" t="s">
        <v>74</v>
      </c>
    </row>
    <row r="41" spans="1:6">
      <c r="A41" s="116" t="s">
        <v>6</v>
      </c>
      <c r="B41" s="75">
        <f>B18</f>
        <v>33.92</v>
      </c>
      <c r="C41" s="75">
        <f>C18</f>
        <v>36.17</v>
      </c>
      <c r="D41" s="75">
        <f>D18</f>
        <v>49.57200000000001</v>
      </c>
      <c r="E41" s="75">
        <f>E18</f>
        <v>43.263960000000004</v>
      </c>
      <c r="F41" s="39"/>
    </row>
    <row r="42" spans="1:6" ht="17.25">
      <c r="A42" s="106" t="s">
        <v>69</v>
      </c>
      <c r="B42" s="113">
        <f ca="1">B32</f>
        <v>0.20485249002431705</v>
      </c>
      <c r="C42" s="113">
        <f ca="1">C32</f>
        <v>0.19673690939759619</v>
      </c>
      <c r="D42" s="113">
        <f ca="1">D32</f>
        <v>0.19289960493925901</v>
      </c>
      <c r="E42" s="113">
        <f ca="1">E32</f>
        <v>0.19348663998821009</v>
      </c>
      <c r="F42" s="139"/>
    </row>
    <row r="43" spans="1:6">
      <c r="A43" s="91" t="s">
        <v>56</v>
      </c>
      <c r="B43" s="117">
        <f ca="1">(C43+B41)/(1+B42)</f>
        <v>235.91188520232546</v>
      </c>
      <c r="C43" s="118">
        <f ca="1">(D43+C41)/(1+C42)</f>
        <v>250.31902231235262</v>
      </c>
      <c r="D43" s="118">
        <f ca="1">(E43+D41)/(1+D42)</f>
        <v>263.39601312551275</v>
      </c>
      <c r="E43" s="118">
        <f ca="1">E41/(E42-H7)</f>
        <v>264.63300000000004</v>
      </c>
      <c r="F43" s="140"/>
    </row>
    <row r="44" spans="1:6">
      <c r="A44" s="7"/>
    </row>
    <row r="45" spans="1:6">
      <c r="A45" s="59" t="s">
        <v>71</v>
      </c>
      <c r="B45" s="3"/>
      <c r="C45" s="3"/>
      <c r="D45" s="3"/>
    </row>
    <row r="46" spans="1:6" ht="17.25">
      <c r="A46" s="82" t="s">
        <v>60</v>
      </c>
      <c r="B46" s="83">
        <f>$H$6</f>
        <v>0.15</v>
      </c>
      <c r="C46" s="83">
        <f>$H$6</f>
        <v>0.15</v>
      </c>
      <c r="D46" s="83">
        <f>$H$6</f>
        <v>0.15</v>
      </c>
      <c r="E46" s="83">
        <f>$H$6</f>
        <v>0.15</v>
      </c>
      <c r="F46" s="141"/>
    </row>
    <row r="47" spans="1:6">
      <c r="A47" s="12" t="s">
        <v>15</v>
      </c>
      <c r="B47" s="21">
        <f>B15</f>
        <v>28</v>
      </c>
      <c r="C47" s="21">
        <f t="shared" ref="C47:E47" si="9">C15</f>
        <v>33.46</v>
      </c>
      <c r="D47" s="21">
        <f t="shared" si="9"/>
        <v>38.806000000000012</v>
      </c>
      <c r="E47" s="21">
        <f t="shared" si="9"/>
        <v>49.017960000000009</v>
      </c>
      <c r="F47" s="46"/>
    </row>
    <row r="48" spans="1:6">
      <c r="A48" s="94" t="s">
        <v>58</v>
      </c>
      <c r="B48" s="34">
        <f>(C48+B47)/(1+B46)</f>
        <v>343.74817128297866</v>
      </c>
      <c r="C48" s="14">
        <f>(D48+C47)/(1+C46)</f>
        <v>367.31039697542542</v>
      </c>
      <c r="D48" s="14">
        <f>(E48+D47)/(1+D46)</f>
        <v>388.94695652173925</v>
      </c>
      <c r="E48" s="11">
        <f>E47/(E46-$H$7)</f>
        <v>408.48300000000012</v>
      </c>
      <c r="F48" s="46"/>
    </row>
    <row r="49" spans="1:6">
      <c r="A49" s="13" t="s">
        <v>12</v>
      </c>
      <c r="B49" s="34">
        <f>B25</f>
        <v>62.163713919346797</v>
      </c>
      <c r="C49" s="34">
        <f t="shared" ref="C49:E49" si="10">C25</f>
        <v>63.008625336927203</v>
      </c>
      <c r="D49" s="34">
        <f t="shared" si="10"/>
        <v>64.44905660377357</v>
      </c>
      <c r="E49" s="34">
        <f t="shared" si="10"/>
        <v>66.149999999999991</v>
      </c>
      <c r="F49" s="46"/>
    </row>
    <row r="50" spans="1:6">
      <c r="A50" s="35" t="s">
        <v>9</v>
      </c>
      <c r="B50" s="36">
        <f>B48+B49</f>
        <v>405.91188520232544</v>
      </c>
      <c r="C50" s="36">
        <f>C48+C49</f>
        <v>430.31902231235262</v>
      </c>
      <c r="D50" s="36">
        <f>D48+D49</f>
        <v>453.39601312551281</v>
      </c>
      <c r="E50" s="36">
        <f>E48+E49</f>
        <v>474.6330000000001</v>
      </c>
      <c r="F50" s="136"/>
    </row>
    <row r="51" spans="1:6">
      <c r="A51" s="41" t="s">
        <v>2</v>
      </c>
      <c r="B51" s="42">
        <f>B5</f>
        <v>170</v>
      </c>
      <c r="C51" s="42">
        <f t="shared" ref="C51:E51" si="11">C5</f>
        <v>180</v>
      </c>
      <c r="D51" s="42">
        <f t="shared" si="11"/>
        <v>190</v>
      </c>
      <c r="E51" s="42">
        <f t="shared" si="11"/>
        <v>210</v>
      </c>
      <c r="F51" s="136"/>
    </row>
    <row r="52" spans="1:6">
      <c r="A52" s="91" t="s">
        <v>56</v>
      </c>
      <c r="B52" s="115">
        <f>B50-B51</f>
        <v>235.91188520232544</v>
      </c>
      <c r="C52" s="93">
        <f t="shared" ref="C52:E52" si="12">C50-C51</f>
        <v>250.31902231235262</v>
      </c>
      <c r="D52" s="93">
        <f t="shared" si="12"/>
        <v>263.39601312551281</v>
      </c>
      <c r="E52" s="93">
        <f t="shared" si="12"/>
        <v>264.6330000000001</v>
      </c>
      <c r="F52" s="137"/>
    </row>
    <row r="53" spans="1:6">
      <c r="B53" s="8"/>
      <c r="C53" s="1"/>
      <c r="D53" s="1"/>
      <c r="E53" s="8"/>
      <c r="F53" s="8"/>
    </row>
    <row r="57" spans="1:6">
      <c r="A57" s="7"/>
    </row>
    <row r="58" spans="1:6">
      <c r="A58" s="7"/>
    </row>
    <row r="59" spans="1:6">
      <c r="A59" s="7"/>
    </row>
    <row r="60" spans="1:6">
      <c r="A60" s="7"/>
    </row>
    <row r="61" spans="1:6">
      <c r="A61" s="7"/>
    </row>
    <row r="62" spans="1:6">
      <c r="A62" s="7"/>
    </row>
    <row r="63" spans="1:6">
      <c r="A63" s="7"/>
    </row>
    <row r="64" spans="1:6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</sheetData>
  <phoneticPr fontId="10" type="noConversion"/>
  <printOptions gridLinesSet="0"/>
  <pageMargins left="0.78740157480314965" right="0.78740157480314965" top="0.98425196850393704" bottom="0.78740157480314965" header="0.51181102362204722" footer="0.51181102362204722"/>
  <pageSetup paperSize="9" scale="87" orientation="portrait" horizontalDpi="180" verticalDpi="180" r:id="rId1"/>
  <headerFooter alignWithMargins="0">
    <oddHeader>&amp;L&amp;"Arial CE,Obyčejné"&amp;10Mařík, M. a kol.: Metody oceňování podniku pro pokročilé
Ekopress 2011&amp;R&amp;"Arial CE,Obyčejné"&amp;10Příklad: Vzájemná shoda variant DCF</oddHeader>
    <oddFooter>&amp;C&amp;"Arial CE,Obyčejné"&amp;10&amp;A&amp;R&amp;"Arial CE,Obyčejné"&amp;10©  Miloš Mařík, Pavla Maříková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72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.75"/>
  <cols>
    <col min="1" max="1" width="22.625" customWidth="1"/>
    <col min="2" max="5" width="9.375" customWidth="1"/>
    <col min="6" max="6" width="2.625" customWidth="1"/>
    <col min="7" max="7" width="10.625" customWidth="1"/>
  </cols>
  <sheetData>
    <row r="1" spans="1:8" ht="18.75">
      <c r="A1" s="55" t="s">
        <v>83</v>
      </c>
      <c r="B1" s="56" t="s">
        <v>78</v>
      </c>
    </row>
    <row r="2" spans="1:8">
      <c r="B2" s="56" t="s">
        <v>84</v>
      </c>
    </row>
    <row r="3" spans="1:8">
      <c r="A3" s="57" t="s">
        <v>0</v>
      </c>
      <c r="B3" s="58">
        <f>'1-MM, cílová struktura'!$B$3</f>
        <v>2012</v>
      </c>
      <c r="C3" s="58">
        <f>B3+1</f>
        <v>2013</v>
      </c>
      <c r="D3" s="58">
        <f>C3+1</f>
        <v>2014</v>
      </c>
      <c r="E3" s="58" t="s">
        <v>1</v>
      </c>
      <c r="F3" s="133"/>
    </row>
    <row r="4" spans="1:8">
      <c r="A4" s="59" t="s">
        <v>85</v>
      </c>
    </row>
    <row r="5" spans="1:8">
      <c r="A5" s="17" t="s">
        <v>45</v>
      </c>
      <c r="B5" s="99">
        <f>'3 -MM, růst, iterace'!B5</f>
        <v>170</v>
      </c>
      <c r="C5" s="24">
        <f>'3 -MM, růst, iterace'!C5</f>
        <v>180</v>
      </c>
      <c r="D5" s="24">
        <f>'3 -MM, růst, iterace'!D5</f>
        <v>190</v>
      </c>
      <c r="E5" s="24">
        <f>'3 -MM, růst, iterace'!E5</f>
        <v>210</v>
      </c>
      <c r="F5" s="40"/>
      <c r="G5" s="38" t="s">
        <v>44</v>
      </c>
      <c r="H5" s="95"/>
    </row>
    <row r="6" spans="1:8" ht="18.75">
      <c r="A6" s="13" t="s">
        <v>46</v>
      </c>
      <c r="B6" s="34">
        <f>'3 -MM, růst, iterace'!B6</f>
        <v>180</v>
      </c>
      <c r="C6" s="14">
        <f>'3 -MM, růst, iterace'!C6</f>
        <v>190</v>
      </c>
      <c r="D6" s="14">
        <f>'3 -MM, růst, iterace'!D6</f>
        <v>200</v>
      </c>
      <c r="E6" s="14">
        <f>'3 -MM, růst, iterace'!E6</f>
        <v>200</v>
      </c>
      <c r="F6" s="40"/>
      <c r="G6" s="90" t="s">
        <v>42</v>
      </c>
      <c r="H6" s="102">
        <f>'4-Modif. funce'!H6</f>
        <v>0.15</v>
      </c>
    </row>
    <row r="7" spans="1:8">
      <c r="A7" s="30" t="s">
        <v>47</v>
      </c>
      <c r="B7" s="31">
        <f>B5+B6</f>
        <v>350</v>
      </c>
      <c r="C7" s="31">
        <f>C5+C6</f>
        <v>370</v>
      </c>
      <c r="D7" s="31">
        <f>D5+D6</f>
        <v>390</v>
      </c>
      <c r="E7" s="31">
        <f>E5+E6</f>
        <v>410</v>
      </c>
      <c r="F7" s="40"/>
      <c r="G7" s="131" t="s">
        <v>8</v>
      </c>
      <c r="H7" s="132">
        <f>'4-Modif. funce'!H7</f>
        <v>0.03</v>
      </c>
    </row>
    <row r="8" spans="1:8" ht="18.75">
      <c r="A8" s="12" t="s">
        <v>49</v>
      </c>
      <c r="B8" s="27">
        <f>'3 -MM, růst, iterace'!B8</f>
        <v>0.03</v>
      </c>
      <c r="C8" s="27">
        <f>'3 -MM, růst, iterace'!C8</f>
        <v>0.05</v>
      </c>
      <c r="D8" s="27">
        <f>'3 -MM, růst, iterace'!D8</f>
        <v>0.06</v>
      </c>
      <c r="E8" s="73">
        <f>'3 -MM, růst, iterace'!E8</f>
        <v>7.0000000000000007E-2</v>
      </c>
      <c r="F8" s="134"/>
    </row>
    <row r="9" spans="1:8">
      <c r="A9" s="13" t="s">
        <v>64</v>
      </c>
      <c r="B9" s="28">
        <f>'3 -MM, růst, iterace'!B9</f>
        <v>0.2</v>
      </c>
      <c r="C9" s="28">
        <f>'3 -MM, růst, iterace'!C9</f>
        <v>0.19</v>
      </c>
      <c r="D9" s="28">
        <f>'3 -MM, růst, iterace'!D9</f>
        <v>0.19</v>
      </c>
      <c r="E9" s="74">
        <f>'3 -MM, růst, iterace'!E9</f>
        <v>0.18</v>
      </c>
      <c r="F9" s="134"/>
    </row>
    <row r="10" spans="1:8">
      <c r="A10" s="9" t="s">
        <v>16</v>
      </c>
      <c r="B10" s="98">
        <f>'3 -MM, růst, iterace'!B10</f>
        <v>60</v>
      </c>
      <c r="C10" s="33">
        <f>'3 -MM, růst, iterace'!C10</f>
        <v>66</v>
      </c>
      <c r="D10" s="33">
        <f>'3 -MM, růst, iterace'!D10</f>
        <v>72.600000000000009</v>
      </c>
      <c r="E10" s="33">
        <f>'3 -MM, růst, iterace'!E10</f>
        <v>74.778000000000006</v>
      </c>
      <c r="F10" s="40"/>
    </row>
    <row r="12" spans="1:8">
      <c r="A12" s="59" t="s">
        <v>68</v>
      </c>
    </row>
    <row r="13" spans="1:8">
      <c r="A13" s="116" t="s">
        <v>17</v>
      </c>
      <c r="B13" s="75">
        <f>B10*(1-B9)</f>
        <v>48</v>
      </c>
      <c r="C13" s="75">
        <f>C10*(1-C9)</f>
        <v>53.46</v>
      </c>
      <c r="D13" s="75">
        <f>D10*(1-D9)</f>
        <v>58.806000000000012</v>
      </c>
      <c r="E13" s="75">
        <f>E10*(1-E9)</f>
        <v>61.317960000000006</v>
      </c>
      <c r="F13" s="40"/>
    </row>
    <row r="14" spans="1:8">
      <c r="A14" s="144" t="s">
        <v>48</v>
      </c>
      <c r="B14" s="72">
        <f>-(C7-B7)</f>
        <v>-20</v>
      </c>
      <c r="C14" s="72">
        <f>-(D7-C7)</f>
        <v>-20</v>
      </c>
      <c r="D14" s="72">
        <f>-(E7-D7)</f>
        <v>-20</v>
      </c>
      <c r="E14" s="72">
        <f>-E7*H7</f>
        <v>-12.299999999999999</v>
      </c>
      <c r="F14" s="40"/>
    </row>
    <row r="15" spans="1:8">
      <c r="A15" s="30" t="s">
        <v>15</v>
      </c>
      <c r="B15" s="31">
        <f>B13+B14</f>
        <v>28</v>
      </c>
      <c r="C15" s="31">
        <f>C13+C14</f>
        <v>33.46</v>
      </c>
      <c r="D15" s="31">
        <f>D13+D14</f>
        <v>38.806000000000012</v>
      </c>
      <c r="E15" s="31">
        <f>E13+E14</f>
        <v>49.017960000000009</v>
      </c>
      <c r="F15" s="40"/>
    </row>
    <row r="16" spans="1:8" ht="18.75">
      <c r="A16" s="89" t="s">
        <v>55</v>
      </c>
      <c r="B16" s="21">
        <f>-B8*B5*(1-B9)</f>
        <v>-4.08</v>
      </c>
      <c r="C16" s="21">
        <f>-C8*C5*(1-C9)</f>
        <v>-7.2900000000000009</v>
      </c>
      <c r="D16" s="21">
        <f>-D8*D5*(1-D9)</f>
        <v>-9.2340000000000018</v>
      </c>
      <c r="E16" s="21">
        <f>-E8*E5*(1-E9)</f>
        <v>-12.054000000000002</v>
      </c>
      <c r="F16" s="46"/>
    </row>
    <row r="17" spans="1:7">
      <c r="A17" s="25" t="s">
        <v>11</v>
      </c>
      <c r="B17" s="21">
        <f>C5-B5</f>
        <v>10</v>
      </c>
      <c r="C17" s="21">
        <f>D5-C5</f>
        <v>10</v>
      </c>
      <c r="D17" s="21">
        <f>E5-D5</f>
        <v>20</v>
      </c>
      <c r="E17" s="21">
        <f>E5*H7</f>
        <v>6.3</v>
      </c>
      <c r="F17" s="46"/>
    </row>
    <row r="18" spans="1:7">
      <c r="A18" s="9" t="s">
        <v>6</v>
      </c>
      <c r="B18" s="108">
        <f>SUM(B15:B17)</f>
        <v>33.92</v>
      </c>
      <c r="C18" s="98">
        <f t="shared" ref="C18:E18" si="0">SUM(C15:C17)</f>
        <v>36.17</v>
      </c>
      <c r="D18" s="98">
        <f t="shared" si="0"/>
        <v>49.57200000000001</v>
      </c>
      <c r="E18" s="33">
        <f t="shared" si="0"/>
        <v>43.263960000000004</v>
      </c>
      <c r="F18" s="40"/>
    </row>
    <row r="19" spans="1:7">
      <c r="F19" s="40"/>
    </row>
    <row r="20" spans="1:7" ht="17.25">
      <c r="A20" s="59" t="s">
        <v>87</v>
      </c>
      <c r="B20" s="39"/>
      <c r="C20" s="39"/>
      <c r="D20" s="39"/>
      <c r="E20" s="39"/>
      <c r="F20" s="40"/>
    </row>
    <row r="21" spans="1:7">
      <c r="A21" s="22" t="s">
        <v>45</v>
      </c>
      <c r="B21" s="145">
        <f>B5</f>
        <v>170</v>
      </c>
      <c r="C21" s="146">
        <f t="shared" ref="C21:E21" si="1">C5</f>
        <v>180</v>
      </c>
      <c r="D21" s="146">
        <f t="shared" si="1"/>
        <v>190</v>
      </c>
      <c r="E21" s="97">
        <f t="shared" si="1"/>
        <v>210</v>
      </c>
      <c r="F21" s="40"/>
    </row>
    <row r="22" spans="1:7" ht="18.75">
      <c r="A22" s="12" t="s">
        <v>49</v>
      </c>
      <c r="B22" s="27">
        <f>B8</f>
        <v>0.03</v>
      </c>
      <c r="C22" s="27">
        <f t="shared" ref="C22:E22" si="2">C8</f>
        <v>0.05</v>
      </c>
      <c r="D22" s="27">
        <f t="shared" si="2"/>
        <v>0.06</v>
      </c>
      <c r="E22" s="27">
        <f t="shared" si="2"/>
        <v>7.0000000000000007E-2</v>
      </c>
      <c r="F22" s="40"/>
    </row>
    <row r="23" spans="1:7">
      <c r="A23" s="147" t="s">
        <v>86</v>
      </c>
      <c r="B23" s="148">
        <f>$H$6</f>
        <v>0.15</v>
      </c>
      <c r="C23" s="148">
        <f t="shared" ref="C23:E23" si="3">$H$6</f>
        <v>0.15</v>
      </c>
      <c r="D23" s="148">
        <f t="shared" si="3"/>
        <v>0.15</v>
      </c>
      <c r="E23" s="148">
        <f t="shared" si="3"/>
        <v>0.15</v>
      </c>
      <c r="F23" s="7"/>
    </row>
    <row r="24" spans="1:7">
      <c r="A24" s="22" t="s">
        <v>81</v>
      </c>
      <c r="B24" s="23">
        <f>B21*B22*B9</f>
        <v>1.02</v>
      </c>
      <c r="C24" s="23">
        <f t="shared" ref="C24:E24" si="4">C21*C22*C9</f>
        <v>1.71</v>
      </c>
      <c r="D24" s="23">
        <f t="shared" si="4"/>
        <v>2.1659999999999999</v>
      </c>
      <c r="E24" s="23">
        <f t="shared" si="4"/>
        <v>2.6459999999999999</v>
      </c>
      <c r="F24" s="46"/>
    </row>
    <row r="25" spans="1:7">
      <c r="A25" s="9" t="s">
        <v>13</v>
      </c>
      <c r="B25" s="98">
        <f>(C25+B24)/(1+B23)</f>
        <v>18.102375277389665</v>
      </c>
      <c r="C25" s="98">
        <f t="shared" ref="C25:D25" si="5">(D25+C24)/(1+C23)</f>
        <v>19.797731568998113</v>
      </c>
      <c r="D25" s="98">
        <f t="shared" si="5"/>
        <v>21.057391304347828</v>
      </c>
      <c r="E25" s="98">
        <f>E24/(E23-H7)</f>
        <v>22.05</v>
      </c>
      <c r="F25" s="46"/>
    </row>
    <row r="26" spans="1:7">
      <c r="E26" s="2"/>
      <c r="F26" s="2"/>
    </row>
    <row r="27" spans="1:7">
      <c r="A27" s="59" t="s">
        <v>66</v>
      </c>
      <c r="B27" s="6"/>
      <c r="C27" s="6"/>
      <c r="D27" s="6"/>
    </row>
    <row r="28" spans="1:7">
      <c r="A28" s="78" t="s">
        <v>65</v>
      </c>
      <c r="B28" s="110">
        <f ca="1">B38</f>
        <v>0.46980722183775547</v>
      </c>
      <c r="C28" s="19">
        <f ca="1">C38</f>
        <v>0.46498636098607182</v>
      </c>
      <c r="D28" s="19">
        <f ca="1">D38</f>
        <v>0.46340971993934305</v>
      </c>
      <c r="E28" s="19">
        <f ca="1">E38</f>
        <v>0.48776748820647886</v>
      </c>
      <c r="F28" s="138"/>
    </row>
    <row r="29" spans="1:7">
      <c r="A29" s="80" t="s">
        <v>10</v>
      </c>
      <c r="B29" s="111">
        <f ca="1">(1-B28)</f>
        <v>0.53019277816224453</v>
      </c>
      <c r="C29" s="20">
        <f ca="1">(1-C28)</f>
        <v>0.53501363901392818</v>
      </c>
      <c r="D29" s="20">
        <f ca="1">(1-D28)</f>
        <v>0.53659028006065701</v>
      </c>
      <c r="E29" s="20">
        <f ca="1">(1-E28)</f>
        <v>0.51223251179352114</v>
      </c>
      <c r="F29" s="138"/>
    </row>
    <row r="30" spans="1:7">
      <c r="A30" s="80" t="s">
        <v>14</v>
      </c>
      <c r="B30" s="112">
        <f ca="1">B28/B29</f>
        <v>0.88610641485197594</v>
      </c>
      <c r="C30" s="18">
        <f ca="1">C28/C29</f>
        <v>0.86911122834752008</v>
      </c>
      <c r="D30" s="18">
        <f ca="1">D28/D29</f>
        <v>0.86361929606134213</v>
      </c>
      <c r="E30" s="18">
        <f ca="1">E28/E29</f>
        <v>0.95223844050550221</v>
      </c>
      <c r="F30" s="138"/>
    </row>
    <row r="31" spans="1:7" ht="18.75">
      <c r="A31" s="78" t="s">
        <v>67</v>
      </c>
      <c r="B31" s="79">
        <f>B8*(1-B9)</f>
        <v>2.4E-2</v>
      </c>
      <c r="C31" s="79">
        <f t="shared" ref="C31:E31" si="6">C8*(1-C9)</f>
        <v>4.0500000000000008E-2</v>
      </c>
      <c r="D31" s="79">
        <f t="shared" si="6"/>
        <v>4.8600000000000004E-2</v>
      </c>
      <c r="E31" s="79">
        <f t="shared" si="6"/>
        <v>5.7400000000000007E-2</v>
      </c>
      <c r="F31" s="138"/>
    </row>
    <row r="32" spans="1:7" ht="17.25">
      <c r="A32" s="106" t="s">
        <v>69</v>
      </c>
      <c r="B32" s="107">
        <f ca="1">$H$6+($H$6-B8)*B28/B29</f>
        <v>0.25633276978223707</v>
      </c>
      <c r="C32" s="107">
        <f ca="1">$H$6+($H$6-C8)*C28/C29</f>
        <v>0.23691112283475202</v>
      </c>
      <c r="D32" s="107">
        <f ca="1">$H$6+($H$6-D8)*D28/D29</f>
        <v>0.22772573664552079</v>
      </c>
      <c r="E32" s="107">
        <f ca="1">$H$6+($H$6-E8)*E28/E29</f>
        <v>0.22617907524044017</v>
      </c>
      <c r="F32" s="135"/>
      <c r="G32" s="47"/>
    </row>
    <row r="33" spans="1:6">
      <c r="A33" s="84" t="s">
        <v>70</v>
      </c>
      <c r="B33" s="114">
        <f ca="1">B31*B28+B32*B29</f>
        <v>0.14718115666897344</v>
      </c>
      <c r="C33" s="114">
        <f t="shared" ref="C33:E33" ca="1" si="7">C31*C28+C32*C29</f>
        <v>0.14558262957063234</v>
      </c>
      <c r="D33" s="114">
        <f t="shared" ca="1" si="7"/>
        <v>0.1447171291926915</v>
      </c>
      <c r="E33" s="114">
        <f t="shared" ca="1" si="7"/>
        <v>0.14385412964859837</v>
      </c>
      <c r="F33" s="138"/>
    </row>
    <row r="34" spans="1:6">
      <c r="A34" s="17" t="s">
        <v>15</v>
      </c>
      <c r="B34" s="24">
        <f>B15</f>
        <v>28</v>
      </c>
      <c r="C34" s="24">
        <f t="shared" ref="C34:E34" si="8">C15</f>
        <v>33.46</v>
      </c>
      <c r="D34" s="24">
        <f t="shared" si="8"/>
        <v>38.806000000000012</v>
      </c>
      <c r="E34" s="75">
        <f t="shared" si="8"/>
        <v>49.017960000000009</v>
      </c>
      <c r="F34" s="46"/>
    </row>
    <row r="35" spans="1:6">
      <c r="A35" s="15" t="s">
        <v>5</v>
      </c>
      <c r="B35" s="16">
        <f ca="1">(C35+B34)/(1+B33)</f>
        <v>361.85054656036829</v>
      </c>
      <c r="C35" s="16">
        <f ca="1">(D35+C34)/(1+C33)</f>
        <v>387.10812854442349</v>
      </c>
      <c r="D35" s="16">
        <f ca="1">(E35+D34)/(1+D33)</f>
        <v>410.00434782608704</v>
      </c>
      <c r="E35" s="16">
        <f ca="1">E34/(E33-H7)</f>
        <v>430.53300000000007</v>
      </c>
      <c r="F35" s="136"/>
    </row>
    <row r="36" spans="1:6">
      <c r="A36" s="17" t="s">
        <v>45</v>
      </c>
      <c r="B36" s="119">
        <f>B5</f>
        <v>170</v>
      </c>
      <c r="C36" s="119">
        <f>C5</f>
        <v>180</v>
      </c>
      <c r="D36" s="119">
        <f>D5</f>
        <v>190</v>
      </c>
      <c r="E36" s="119">
        <f>E5</f>
        <v>210</v>
      </c>
      <c r="F36" s="46"/>
    </row>
    <row r="37" spans="1:6">
      <c r="A37" s="87" t="s">
        <v>56</v>
      </c>
      <c r="B37" s="88">
        <f ca="1">B35-B36</f>
        <v>191.85054656036829</v>
      </c>
      <c r="C37" s="37">
        <f t="shared" ref="C37:E37" ca="1" si="9">C35-C36</f>
        <v>207.10812854442349</v>
      </c>
      <c r="D37" s="37">
        <f t="shared" ca="1" si="9"/>
        <v>220.00434782608704</v>
      </c>
      <c r="E37" s="37">
        <f t="shared" ca="1" si="9"/>
        <v>220.53300000000007</v>
      </c>
      <c r="F37" s="137"/>
    </row>
    <row r="38" spans="1:6" ht="18.75">
      <c r="A38" s="13" t="s">
        <v>53</v>
      </c>
      <c r="B38" s="32">
        <f ca="1">B36/B35</f>
        <v>0.46980722183775547</v>
      </c>
      <c r="C38" s="32">
        <f t="shared" ref="C38:E38" ca="1" si="10">C36/C35</f>
        <v>0.46498636098607182</v>
      </c>
      <c r="D38" s="32">
        <f t="shared" ca="1" si="10"/>
        <v>0.46340971993934305</v>
      </c>
      <c r="E38" s="32">
        <f t="shared" ca="1" si="10"/>
        <v>0.48776748820647886</v>
      </c>
      <c r="F38" s="138"/>
    </row>
    <row r="40" spans="1:6">
      <c r="A40" s="59" t="s">
        <v>74</v>
      </c>
    </row>
    <row r="41" spans="1:6">
      <c r="A41" s="116" t="s">
        <v>6</v>
      </c>
      <c r="B41" s="75">
        <f>B18</f>
        <v>33.92</v>
      </c>
      <c r="C41" s="75">
        <f t="shared" ref="C41:E41" si="11">C18</f>
        <v>36.17</v>
      </c>
      <c r="D41" s="75">
        <f t="shared" si="11"/>
        <v>49.57200000000001</v>
      </c>
      <c r="E41" s="75">
        <f t="shared" si="11"/>
        <v>43.263960000000004</v>
      </c>
      <c r="F41" s="39"/>
    </row>
    <row r="42" spans="1:6" ht="17.25">
      <c r="A42" s="106" t="s">
        <v>69</v>
      </c>
      <c r="B42" s="113">
        <f ca="1">B32</f>
        <v>0.25633276978223707</v>
      </c>
      <c r="C42" s="113">
        <f ca="1">C32</f>
        <v>0.23691112283475202</v>
      </c>
      <c r="D42" s="113">
        <f ca="1">D32</f>
        <v>0.22772573664552079</v>
      </c>
      <c r="E42" s="113">
        <f ca="1">E32</f>
        <v>0.22617907524044017</v>
      </c>
      <c r="F42" s="139"/>
    </row>
    <row r="43" spans="1:6">
      <c r="A43" s="91" t="s">
        <v>56</v>
      </c>
      <c r="B43" s="117">
        <f ca="1">(C43+B41)/(1+B42)</f>
        <v>191.85054656036829</v>
      </c>
      <c r="C43" s="118">
        <f ca="1">(D43+C41)/(1+C42)</f>
        <v>207.10812854442352</v>
      </c>
      <c r="D43" s="118">
        <f ca="1">(E43+D41)/(1+D42)</f>
        <v>220.00434782608704</v>
      </c>
      <c r="E43" s="118">
        <f ca="1">E41/(E42-H7)</f>
        <v>220.53300000000004</v>
      </c>
      <c r="F43" s="140"/>
    </row>
    <row r="44" spans="1:6">
      <c r="A44" s="7"/>
    </row>
    <row r="45" spans="1:6">
      <c r="A45" s="59" t="s">
        <v>71</v>
      </c>
      <c r="B45" s="3"/>
      <c r="C45" s="3"/>
      <c r="D45" s="3"/>
    </row>
    <row r="46" spans="1:6" ht="17.25">
      <c r="A46" s="82" t="s">
        <v>60</v>
      </c>
      <c r="B46" s="83">
        <f>$H$6</f>
        <v>0.15</v>
      </c>
      <c r="C46" s="83">
        <f>$H$6</f>
        <v>0.15</v>
      </c>
      <c r="D46" s="83">
        <f>$H$6</f>
        <v>0.15</v>
      </c>
      <c r="E46" s="83">
        <f>$H$6</f>
        <v>0.15</v>
      </c>
      <c r="F46" s="141"/>
    </row>
    <row r="47" spans="1:6">
      <c r="A47" s="12" t="s">
        <v>15</v>
      </c>
      <c r="B47" s="21">
        <f>B15</f>
        <v>28</v>
      </c>
      <c r="C47" s="21">
        <f t="shared" ref="C47:E47" si="12">C15</f>
        <v>33.46</v>
      </c>
      <c r="D47" s="21">
        <f t="shared" si="12"/>
        <v>38.806000000000012</v>
      </c>
      <c r="E47" s="21">
        <f t="shared" si="12"/>
        <v>49.017960000000009</v>
      </c>
      <c r="F47" s="46"/>
    </row>
    <row r="48" spans="1:6">
      <c r="A48" s="94" t="s">
        <v>58</v>
      </c>
      <c r="B48" s="34">
        <f>(C48+B47)/(1+B46)</f>
        <v>343.74817128297866</v>
      </c>
      <c r="C48" s="14">
        <f>(D48+C47)/(1+C46)</f>
        <v>367.31039697542542</v>
      </c>
      <c r="D48" s="14">
        <f>(E48+D47)/(1+D46)</f>
        <v>388.94695652173925</v>
      </c>
      <c r="E48" s="11">
        <f>E47/(E46-$H$7)</f>
        <v>408.48300000000012</v>
      </c>
      <c r="F48" s="46"/>
    </row>
    <row r="49" spans="1:6">
      <c r="A49" s="13" t="s">
        <v>12</v>
      </c>
      <c r="B49" s="34">
        <f>B25</f>
        <v>18.102375277389665</v>
      </c>
      <c r="C49" s="34">
        <f t="shared" ref="C49:E49" si="13">C25</f>
        <v>19.797731568998113</v>
      </c>
      <c r="D49" s="34">
        <f t="shared" si="13"/>
        <v>21.057391304347828</v>
      </c>
      <c r="E49" s="34">
        <f t="shared" si="13"/>
        <v>22.05</v>
      </c>
      <c r="F49" s="46"/>
    </row>
    <row r="50" spans="1:6">
      <c r="A50" s="35" t="s">
        <v>9</v>
      </c>
      <c r="B50" s="36">
        <f>B48+B49</f>
        <v>361.85054656036834</v>
      </c>
      <c r="C50" s="36">
        <f>C48+C49</f>
        <v>387.10812854442355</v>
      </c>
      <c r="D50" s="36">
        <f>D48+D49</f>
        <v>410.0043478260871</v>
      </c>
      <c r="E50" s="36">
        <f>E48+E49</f>
        <v>430.53300000000013</v>
      </c>
      <c r="F50" s="136"/>
    </row>
    <row r="51" spans="1:6">
      <c r="A51" s="41" t="s">
        <v>2</v>
      </c>
      <c r="B51" s="42">
        <f>B5</f>
        <v>170</v>
      </c>
      <c r="C51" s="42">
        <f>C5</f>
        <v>180</v>
      </c>
      <c r="D51" s="42">
        <f>D5</f>
        <v>190</v>
      </c>
      <c r="E51" s="42">
        <f>E5</f>
        <v>210</v>
      </c>
      <c r="F51" s="136"/>
    </row>
    <row r="52" spans="1:6">
      <c r="A52" s="91" t="s">
        <v>56</v>
      </c>
      <c r="B52" s="115">
        <f>B50-B51</f>
        <v>191.85054656036834</v>
      </c>
      <c r="C52" s="93">
        <f t="shared" ref="C52:E52" si="14">C50-C51</f>
        <v>207.10812854442355</v>
      </c>
      <c r="D52" s="93">
        <f t="shared" si="14"/>
        <v>220.0043478260871</v>
      </c>
      <c r="E52" s="93">
        <f t="shared" si="14"/>
        <v>220.53300000000013</v>
      </c>
      <c r="F52" s="137"/>
    </row>
    <row r="53" spans="1:6">
      <c r="B53" s="8"/>
      <c r="C53" s="1"/>
      <c r="D53" s="1"/>
      <c r="E53" s="8"/>
      <c r="F53" s="8"/>
    </row>
    <row r="57" spans="1:6">
      <c r="A57" s="7"/>
    </row>
    <row r="58" spans="1:6">
      <c r="A58" s="7"/>
    </row>
    <row r="59" spans="1:6">
      <c r="A59" s="7"/>
    </row>
    <row r="60" spans="1:6">
      <c r="A60" s="7"/>
    </row>
    <row r="61" spans="1:6">
      <c r="A61" s="7"/>
    </row>
    <row r="62" spans="1:6">
      <c r="A62" s="7"/>
    </row>
    <row r="63" spans="1:6">
      <c r="A63" s="7"/>
    </row>
    <row r="64" spans="1:6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</sheetData>
  <phoneticPr fontId="10" type="noConversion"/>
  <printOptions gridLinesSet="0"/>
  <pageMargins left="0.78740157480314965" right="0.78740157480314965" top="0.98425196850393704" bottom="0.78740157480314965" header="0.51181102362204722" footer="0.51181102362204722"/>
  <pageSetup paperSize="9" scale="87" orientation="portrait" horizontalDpi="180" verticalDpi="180" r:id="rId1"/>
  <headerFooter alignWithMargins="0">
    <oddHeader>&amp;L&amp;"Arial CE,Obyčejné"&amp;10Mařík, M. a kol.: Metody oceňování podniku pro pokročilé
Ekopress 2011&amp;R&amp;"Arial CE,Obyčejné"&amp;10Příklad: Vzájemná shoda variant DCF</oddHeader>
    <oddFooter>&amp;C&amp;"Arial CE,Obyčejné"&amp;10&amp;A&amp;R&amp;"Arial CE,Obyčejné"&amp;10©  Miloš Mařík, Pavla Maříková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72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.75"/>
  <cols>
    <col min="1" max="1" width="22.625" customWidth="1"/>
    <col min="2" max="5" width="9.375" customWidth="1"/>
    <col min="6" max="6" width="2.625" customWidth="1"/>
    <col min="7" max="7" width="10.625" customWidth="1"/>
  </cols>
  <sheetData>
    <row r="1" spans="1:8" ht="18.75">
      <c r="A1" s="55" t="s">
        <v>83</v>
      </c>
      <c r="B1" s="56" t="s">
        <v>78</v>
      </c>
    </row>
    <row r="2" spans="1:8">
      <c r="B2" s="56" t="s">
        <v>88</v>
      </c>
    </row>
    <row r="3" spans="1:8">
      <c r="A3" s="57" t="s">
        <v>0</v>
      </c>
      <c r="B3" s="58">
        <f>'1-MM, cílová struktura'!$B$3</f>
        <v>2012</v>
      </c>
      <c r="C3" s="58">
        <f>B3+1</f>
        <v>2013</v>
      </c>
      <c r="D3" s="58">
        <f>C3+1</f>
        <v>2014</v>
      </c>
      <c r="E3" s="58" t="s">
        <v>1</v>
      </c>
      <c r="F3" s="133"/>
    </row>
    <row r="4" spans="1:8">
      <c r="A4" s="59" t="s">
        <v>95</v>
      </c>
    </row>
    <row r="5" spans="1:8">
      <c r="A5" s="17" t="s">
        <v>45</v>
      </c>
      <c r="B5" s="99">
        <f>'3 -MM, růst, iterace'!B5</f>
        <v>170</v>
      </c>
      <c r="C5" s="24">
        <f>'3 -MM, růst, iterace'!C5</f>
        <v>180</v>
      </c>
      <c r="D5" s="24">
        <f>'3 -MM, růst, iterace'!D5</f>
        <v>190</v>
      </c>
      <c r="E5" s="24">
        <f>'3 -MM, růst, iterace'!E5</f>
        <v>210</v>
      </c>
      <c r="F5" s="40"/>
      <c r="G5" s="38" t="s">
        <v>44</v>
      </c>
      <c r="H5" s="95"/>
    </row>
    <row r="6" spans="1:8" ht="18.75">
      <c r="A6" s="13" t="s">
        <v>46</v>
      </c>
      <c r="B6" s="34">
        <f>'3 -MM, růst, iterace'!B6</f>
        <v>180</v>
      </c>
      <c r="C6" s="14">
        <f>'3 -MM, růst, iterace'!C6</f>
        <v>190</v>
      </c>
      <c r="D6" s="14">
        <f>'3 -MM, růst, iterace'!D6</f>
        <v>200</v>
      </c>
      <c r="E6" s="14">
        <f>'3 -MM, růst, iterace'!E6</f>
        <v>200</v>
      </c>
      <c r="F6" s="40"/>
      <c r="G6" s="90" t="s">
        <v>42</v>
      </c>
      <c r="H6" s="102">
        <v>0.15</v>
      </c>
    </row>
    <row r="7" spans="1:8">
      <c r="A7" s="30" t="s">
        <v>47</v>
      </c>
      <c r="B7" s="31">
        <f>B5+B6</f>
        <v>350</v>
      </c>
      <c r="C7" s="31">
        <f>C5+C6</f>
        <v>370</v>
      </c>
      <c r="D7" s="31">
        <f>D5+D6</f>
        <v>390</v>
      </c>
      <c r="E7" s="31">
        <f>E5+E6</f>
        <v>410</v>
      </c>
      <c r="F7" s="40"/>
      <c r="G7" s="131" t="s">
        <v>8</v>
      </c>
      <c r="H7" s="132">
        <v>0.03</v>
      </c>
    </row>
    <row r="8" spans="1:8" ht="18.75">
      <c r="A8" s="12" t="s">
        <v>49</v>
      </c>
      <c r="B8" s="27">
        <f>'3 -MM, růst, iterace'!B8</f>
        <v>0.03</v>
      </c>
      <c r="C8" s="27">
        <f>'3 -MM, růst, iterace'!C8</f>
        <v>0.05</v>
      </c>
      <c r="D8" s="27">
        <f>'3 -MM, růst, iterace'!D8</f>
        <v>0.06</v>
      </c>
      <c r="E8" s="73">
        <f>'3 -MM, růst, iterace'!E8</f>
        <v>7.0000000000000007E-2</v>
      </c>
      <c r="F8" s="134"/>
    </row>
    <row r="9" spans="1:8">
      <c r="A9" s="13" t="s">
        <v>64</v>
      </c>
      <c r="B9" s="28">
        <f>'3 -MM, růst, iterace'!B9</f>
        <v>0.2</v>
      </c>
      <c r="C9" s="28">
        <f>'3 -MM, růst, iterace'!C9</f>
        <v>0.19</v>
      </c>
      <c r="D9" s="28">
        <f>'3 -MM, růst, iterace'!D9</f>
        <v>0.19</v>
      </c>
      <c r="E9" s="74">
        <f>'3 -MM, růst, iterace'!E9</f>
        <v>0.18</v>
      </c>
      <c r="F9" s="134"/>
    </row>
    <row r="10" spans="1:8">
      <c r="A10" s="9" t="s">
        <v>16</v>
      </c>
      <c r="B10" s="98">
        <f>'3 -MM, růst, iterace'!B10</f>
        <v>60</v>
      </c>
      <c r="C10" s="33">
        <f>'3 -MM, růst, iterace'!C10</f>
        <v>66</v>
      </c>
      <c r="D10" s="33">
        <f>'3 -MM, růst, iterace'!D10</f>
        <v>72.600000000000009</v>
      </c>
      <c r="E10" s="33">
        <f>'3 -MM, růst, iterace'!E10</f>
        <v>74.778000000000006</v>
      </c>
      <c r="F10" s="40"/>
    </row>
    <row r="12" spans="1:8">
      <c r="A12" s="59" t="s">
        <v>68</v>
      </c>
    </row>
    <row r="13" spans="1:8">
      <c r="A13" s="116" t="s">
        <v>17</v>
      </c>
      <c r="B13" s="75">
        <f>B10*(1-B9)</f>
        <v>48</v>
      </c>
      <c r="C13" s="75">
        <f>C10*(1-C9)</f>
        <v>53.46</v>
      </c>
      <c r="D13" s="75">
        <f>D10*(1-D9)</f>
        <v>58.806000000000012</v>
      </c>
      <c r="E13" s="75">
        <f>E10*(1-E9)</f>
        <v>61.317960000000006</v>
      </c>
      <c r="F13" s="40"/>
      <c r="G13" s="60"/>
      <c r="H13" s="60"/>
    </row>
    <row r="14" spans="1:8">
      <c r="A14" s="144" t="s">
        <v>48</v>
      </c>
      <c r="B14" s="72">
        <f>-(C7-B7)</f>
        <v>-20</v>
      </c>
      <c r="C14" s="72">
        <f>-(D7-C7)</f>
        <v>-20</v>
      </c>
      <c r="D14" s="72">
        <f>-(E7-D7)</f>
        <v>-20</v>
      </c>
      <c r="E14" s="72">
        <f>-E7*H7</f>
        <v>-12.299999999999999</v>
      </c>
      <c r="F14" s="40"/>
    </row>
    <row r="15" spans="1:8">
      <c r="A15" s="30" t="s">
        <v>15</v>
      </c>
      <c r="B15" s="31">
        <f>B13+B14</f>
        <v>28</v>
      </c>
      <c r="C15" s="31">
        <f>C13+C14</f>
        <v>33.46</v>
      </c>
      <c r="D15" s="31">
        <f>D13+D14</f>
        <v>38.806000000000012</v>
      </c>
      <c r="E15" s="31">
        <f>E13+E14</f>
        <v>49.017960000000009</v>
      </c>
      <c r="F15" s="40"/>
    </row>
    <row r="16" spans="1:8" ht="18.75">
      <c r="A16" s="89" t="s">
        <v>55</v>
      </c>
      <c r="B16" s="21">
        <f>-B8*B5*(1-B9)</f>
        <v>-4.08</v>
      </c>
      <c r="C16" s="21">
        <f>-C8*C5*(1-C9)</f>
        <v>-7.2900000000000009</v>
      </c>
      <c r="D16" s="21">
        <f>-D8*D5*(1-D9)</f>
        <v>-9.2340000000000018</v>
      </c>
      <c r="E16" s="21">
        <f>-E8*E5*(1-E9)</f>
        <v>-12.054000000000002</v>
      </c>
      <c r="F16" s="40"/>
    </row>
    <row r="17" spans="1:7">
      <c r="A17" s="25" t="s">
        <v>11</v>
      </c>
      <c r="B17" s="21">
        <f>C5-B5</f>
        <v>10</v>
      </c>
      <c r="C17" s="21">
        <f>D5-C5</f>
        <v>10</v>
      </c>
      <c r="D17" s="21">
        <f>E5-D5</f>
        <v>20</v>
      </c>
      <c r="E17" s="21">
        <f>E5*H7</f>
        <v>6.3</v>
      </c>
      <c r="F17" s="40"/>
    </row>
    <row r="18" spans="1:7">
      <c r="A18" s="9" t="s">
        <v>6</v>
      </c>
      <c r="B18" s="108">
        <f>SUM(B15:B17)</f>
        <v>33.92</v>
      </c>
      <c r="C18" s="98">
        <f t="shared" ref="C18:E18" si="0">SUM(C15:C17)</f>
        <v>36.17</v>
      </c>
      <c r="D18" s="98">
        <f t="shared" si="0"/>
        <v>49.57200000000001</v>
      </c>
      <c r="E18" s="33">
        <f t="shared" si="0"/>
        <v>43.263960000000004</v>
      </c>
      <c r="F18" s="40"/>
    </row>
    <row r="20" spans="1:7" ht="17.25">
      <c r="A20" s="59" t="s">
        <v>89</v>
      </c>
      <c r="B20" s="39"/>
      <c r="C20" s="39"/>
      <c r="D20" s="39"/>
      <c r="E20" s="40"/>
      <c r="F20" s="40"/>
    </row>
    <row r="21" spans="1:7">
      <c r="A21" s="22" t="s">
        <v>45</v>
      </c>
      <c r="B21" s="145">
        <f>B5</f>
        <v>170</v>
      </c>
      <c r="C21" s="146">
        <f t="shared" ref="C21:E21" si="1">C5</f>
        <v>180</v>
      </c>
      <c r="D21" s="146">
        <f t="shared" si="1"/>
        <v>190</v>
      </c>
      <c r="E21" s="97">
        <f t="shared" si="1"/>
        <v>210</v>
      </c>
      <c r="F21" s="40"/>
    </row>
    <row r="22" spans="1:7" ht="18.75">
      <c r="A22" s="12" t="s">
        <v>49</v>
      </c>
      <c r="B22" s="27">
        <f>B8</f>
        <v>0.03</v>
      </c>
      <c r="C22" s="27">
        <f t="shared" ref="C22:E22" si="2">C8</f>
        <v>0.05</v>
      </c>
      <c r="D22" s="27">
        <f t="shared" si="2"/>
        <v>0.06</v>
      </c>
      <c r="E22" s="27">
        <f t="shared" si="2"/>
        <v>7.0000000000000007E-2</v>
      </c>
      <c r="F22" s="40"/>
    </row>
    <row r="23" spans="1:7">
      <c r="A23" s="147" t="s">
        <v>86</v>
      </c>
      <c r="B23" s="150">
        <f>B22</f>
        <v>0.03</v>
      </c>
      <c r="C23" s="148">
        <f t="shared" ref="C23:E23" si="3">$H$6</f>
        <v>0.15</v>
      </c>
      <c r="D23" s="148">
        <f t="shared" si="3"/>
        <v>0.15</v>
      </c>
      <c r="E23" s="148">
        <f t="shared" si="3"/>
        <v>0.15</v>
      </c>
      <c r="F23" s="40"/>
    </row>
    <row r="24" spans="1:7">
      <c r="A24" s="22" t="s">
        <v>81</v>
      </c>
      <c r="B24" s="23">
        <f>B21*B22*B9</f>
        <v>1.02</v>
      </c>
      <c r="C24" s="23">
        <f t="shared" ref="C24:E24" si="4">C21*C22*C9</f>
        <v>1.71</v>
      </c>
      <c r="D24" s="23">
        <f t="shared" si="4"/>
        <v>2.1659999999999999</v>
      </c>
      <c r="E24" s="23">
        <f t="shared" si="4"/>
        <v>2.6459999999999999</v>
      </c>
      <c r="F24" s="46"/>
    </row>
    <row r="25" spans="1:7">
      <c r="A25" s="9" t="s">
        <v>13</v>
      </c>
      <c r="B25" s="98">
        <f>(C25+B24)/(1+B23)</f>
        <v>20.211389872813701</v>
      </c>
      <c r="C25" s="98">
        <f t="shared" ref="C25:D25" si="5">(D25+C24)/(1+C23)</f>
        <v>19.797731568998113</v>
      </c>
      <c r="D25" s="98">
        <f t="shared" si="5"/>
        <v>21.057391304347828</v>
      </c>
      <c r="E25" s="98">
        <f>E24/(E23-H7)</f>
        <v>22.05</v>
      </c>
      <c r="F25" s="46"/>
    </row>
    <row r="26" spans="1:7">
      <c r="E26" s="2"/>
      <c r="F26" s="2"/>
    </row>
    <row r="27" spans="1:7">
      <c r="A27" s="59" t="s">
        <v>66</v>
      </c>
      <c r="B27" s="6"/>
      <c r="C27" s="6"/>
      <c r="D27" s="6"/>
    </row>
    <row r="28" spans="1:7">
      <c r="A28" s="78" t="s">
        <v>65</v>
      </c>
      <c r="B28" s="110">
        <f ca="1">B38</f>
        <v>0.46708485816431616</v>
      </c>
      <c r="C28" s="19">
        <f ca="1">C38</f>
        <v>0.46498636098607182</v>
      </c>
      <c r="D28" s="19">
        <f ca="1">D38</f>
        <v>0.46340971993934305</v>
      </c>
      <c r="E28" s="19">
        <f ca="1">E38</f>
        <v>0.48776748820647886</v>
      </c>
      <c r="F28" s="138"/>
    </row>
    <row r="29" spans="1:7">
      <c r="A29" s="80" t="s">
        <v>10</v>
      </c>
      <c r="B29" s="111">
        <f ca="1">(1-B28)</f>
        <v>0.53291514183568389</v>
      </c>
      <c r="C29" s="20">
        <f ca="1">(1-C28)</f>
        <v>0.53501363901392818</v>
      </c>
      <c r="D29" s="20">
        <f ca="1">(1-D28)</f>
        <v>0.53659028006065701</v>
      </c>
      <c r="E29" s="20">
        <f ca="1">(1-E28)</f>
        <v>0.51223251179352114</v>
      </c>
      <c r="F29" s="138"/>
    </row>
    <row r="30" spans="1:7">
      <c r="A30" s="80" t="s">
        <v>14</v>
      </c>
      <c r="B30" s="112">
        <f ca="1">B28/B29</f>
        <v>0.87647135818920774</v>
      </c>
      <c r="C30" s="18">
        <f ca="1">C28/C29</f>
        <v>0.86911122834752008</v>
      </c>
      <c r="D30" s="18">
        <f ca="1">D28/D29</f>
        <v>0.86361929606134213</v>
      </c>
      <c r="E30" s="18">
        <f ca="1">E28/E29</f>
        <v>0.95223844050550221</v>
      </c>
      <c r="F30" s="138"/>
    </row>
    <row r="31" spans="1:7" ht="18.75">
      <c r="A31" s="78" t="s">
        <v>67</v>
      </c>
      <c r="B31" s="79">
        <f>B8*(1-B9)</f>
        <v>2.4E-2</v>
      </c>
      <c r="C31" s="79">
        <f t="shared" ref="C31:E31" si="6">C8*(1-C9)</f>
        <v>4.0500000000000008E-2</v>
      </c>
      <c r="D31" s="79">
        <f t="shared" si="6"/>
        <v>4.8600000000000004E-2</v>
      </c>
      <c r="E31" s="79">
        <f t="shared" si="6"/>
        <v>5.7400000000000007E-2</v>
      </c>
      <c r="F31" s="138"/>
    </row>
    <row r="32" spans="1:7" ht="17.25">
      <c r="A32" s="106" t="s">
        <v>69</v>
      </c>
      <c r="B32" s="149">
        <f ca="1">$H$6+($H$6-B8)*(B5-B25)/B37</f>
        <v>0.24267206580666967</v>
      </c>
      <c r="C32" s="107">
        <f ca="1">$H$6+($H$6-C8)*C28/C29</f>
        <v>0.23691112283475202</v>
      </c>
      <c r="D32" s="107">
        <f ca="1">$H$6+($H$6-D8)*D28/D29</f>
        <v>0.22772573664552079</v>
      </c>
      <c r="E32" s="107">
        <f ca="1">$H$6+($H$6-E8)*E28/E29</f>
        <v>0.22617907524044017</v>
      </c>
      <c r="F32" s="135"/>
      <c r="G32" s="47"/>
    </row>
    <row r="33" spans="1:6">
      <c r="A33" s="84" t="s">
        <v>70</v>
      </c>
      <c r="B33" s="114">
        <f ca="1">B31*B28+B32*B29</f>
        <v>0.14053365496486336</v>
      </c>
      <c r="C33" s="114">
        <f t="shared" ref="C33:E33" ca="1" si="7">C31*C28+C32*C29</f>
        <v>0.14558262957063234</v>
      </c>
      <c r="D33" s="114">
        <f t="shared" ca="1" si="7"/>
        <v>0.1447171291926915</v>
      </c>
      <c r="E33" s="114">
        <f t="shared" ca="1" si="7"/>
        <v>0.14385412964859837</v>
      </c>
      <c r="F33" s="138"/>
    </row>
    <row r="34" spans="1:6">
      <c r="A34" s="17" t="s">
        <v>15</v>
      </c>
      <c r="B34" s="24">
        <f>B15</f>
        <v>28</v>
      </c>
      <c r="C34" s="24">
        <f t="shared" ref="C34:E34" si="8">C15</f>
        <v>33.46</v>
      </c>
      <c r="D34" s="24">
        <f t="shared" si="8"/>
        <v>38.806000000000012</v>
      </c>
      <c r="E34" s="24">
        <f t="shared" si="8"/>
        <v>49.017960000000009</v>
      </c>
      <c r="F34" s="46"/>
    </row>
    <row r="35" spans="1:6">
      <c r="A35" s="15" t="s">
        <v>5</v>
      </c>
      <c r="B35" s="16">
        <f ca="1">(C35+B34)/(1+B33)</f>
        <v>363.9595611557923</v>
      </c>
      <c r="C35" s="16">
        <f ca="1">(D35+C34)/(1+C33)</f>
        <v>387.10812854442349</v>
      </c>
      <c r="D35" s="16">
        <f ca="1">(E35+D34)/(1+D33)</f>
        <v>410.00434782608704</v>
      </c>
      <c r="E35" s="16">
        <f ca="1">E34/(E33-H7)</f>
        <v>430.53300000000007</v>
      </c>
      <c r="F35" s="136"/>
    </row>
    <row r="36" spans="1:6">
      <c r="A36" s="17" t="s">
        <v>45</v>
      </c>
      <c r="B36" s="119">
        <f>B5</f>
        <v>170</v>
      </c>
      <c r="C36" s="119">
        <f>C5</f>
        <v>180</v>
      </c>
      <c r="D36" s="119">
        <f>D5</f>
        <v>190</v>
      </c>
      <c r="E36" s="119">
        <f>E5</f>
        <v>210</v>
      </c>
      <c r="F36" s="46"/>
    </row>
    <row r="37" spans="1:6">
      <c r="A37" s="87" t="s">
        <v>56</v>
      </c>
      <c r="B37" s="88">
        <f ca="1">B35-B36</f>
        <v>193.9595611557923</v>
      </c>
      <c r="C37" s="37">
        <f t="shared" ref="C37:E37" ca="1" si="9">C35-C36</f>
        <v>207.10812854442349</v>
      </c>
      <c r="D37" s="37">
        <f t="shared" ca="1" si="9"/>
        <v>220.00434782608704</v>
      </c>
      <c r="E37" s="37">
        <f t="shared" ca="1" si="9"/>
        <v>220.53300000000007</v>
      </c>
      <c r="F37" s="137"/>
    </row>
    <row r="38" spans="1:6" ht="18.75">
      <c r="A38" s="13" t="s">
        <v>53</v>
      </c>
      <c r="B38" s="32">
        <f ca="1">B36/B35</f>
        <v>0.46708485816431616</v>
      </c>
      <c r="C38" s="32">
        <f t="shared" ref="C38:E38" ca="1" si="10">C36/C35</f>
        <v>0.46498636098607182</v>
      </c>
      <c r="D38" s="32">
        <f t="shared" ca="1" si="10"/>
        <v>0.46340971993934305</v>
      </c>
      <c r="E38" s="32">
        <f t="shared" ca="1" si="10"/>
        <v>0.48776748820647886</v>
      </c>
      <c r="F38" s="138"/>
    </row>
    <row r="39" spans="1:6">
      <c r="F39" s="46"/>
    </row>
    <row r="40" spans="1:6">
      <c r="A40" s="59" t="s">
        <v>74</v>
      </c>
      <c r="F40" s="46"/>
    </row>
    <row r="41" spans="1:6">
      <c r="A41" s="116" t="s">
        <v>6</v>
      </c>
      <c r="B41" s="75">
        <f>B18</f>
        <v>33.92</v>
      </c>
      <c r="C41" s="75">
        <f t="shared" ref="C41:E41" si="11">C18</f>
        <v>36.17</v>
      </c>
      <c r="D41" s="75">
        <f t="shared" si="11"/>
        <v>49.57200000000001</v>
      </c>
      <c r="E41" s="75">
        <f t="shared" si="11"/>
        <v>43.263960000000004</v>
      </c>
      <c r="F41" s="39"/>
    </row>
    <row r="42" spans="1:6" ht="17.25">
      <c r="A42" s="106" t="s">
        <v>69</v>
      </c>
      <c r="B42" s="113">
        <f ca="1">B32</f>
        <v>0.24267206580666967</v>
      </c>
      <c r="C42" s="113">
        <f ca="1">C32</f>
        <v>0.23691112283475202</v>
      </c>
      <c r="D42" s="113">
        <f ca="1">D32</f>
        <v>0.22772573664552079</v>
      </c>
      <c r="E42" s="113">
        <f ca="1">E32</f>
        <v>0.22617907524044017</v>
      </c>
      <c r="F42" s="139"/>
    </row>
    <row r="43" spans="1:6">
      <c r="A43" s="91" t="s">
        <v>56</v>
      </c>
      <c r="B43" s="117">
        <f ca="1">(C43+B41)/(1+B42)</f>
        <v>193.9595611557923</v>
      </c>
      <c r="C43" s="118">
        <f ca="1">(D43+C41)/(1+C42)</f>
        <v>207.10812854442352</v>
      </c>
      <c r="D43" s="118">
        <f ca="1">(E43+D41)/(1+D42)</f>
        <v>220.00434782608704</v>
      </c>
      <c r="E43" s="118">
        <f ca="1">E41/(E42-H7)</f>
        <v>220.53300000000004</v>
      </c>
      <c r="F43" s="140"/>
    </row>
    <row r="44" spans="1:6">
      <c r="A44" s="7"/>
    </row>
    <row r="45" spans="1:6">
      <c r="A45" s="59" t="s">
        <v>71</v>
      </c>
      <c r="B45" s="3"/>
      <c r="C45" s="3"/>
      <c r="D45" s="3"/>
    </row>
    <row r="46" spans="1:6" ht="17.25">
      <c r="A46" s="82" t="s">
        <v>60</v>
      </c>
      <c r="B46" s="83">
        <f>$H$6</f>
        <v>0.15</v>
      </c>
      <c r="C46" s="83">
        <f>$H$6</f>
        <v>0.15</v>
      </c>
      <c r="D46" s="83">
        <f>$H$6</f>
        <v>0.15</v>
      </c>
      <c r="E46" s="83">
        <f>$H$6</f>
        <v>0.15</v>
      </c>
      <c r="F46" s="141"/>
    </row>
    <row r="47" spans="1:6">
      <c r="A47" s="12" t="s">
        <v>15</v>
      </c>
      <c r="B47" s="21">
        <f>B15</f>
        <v>28</v>
      </c>
      <c r="C47" s="21">
        <f t="shared" ref="C47:E47" si="12">C15</f>
        <v>33.46</v>
      </c>
      <c r="D47" s="21">
        <f t="shared" si="12"/>
        <v>38.806000000000012</v>
      </c>
      <c r="E47" s="21">
        <f t="shared" si="12"/>
        <v>49.017960000000009</v>
      </c>
      <c r="F47" s="46"/>
    </row>
    <row r="48" spans="1:6">
      <c r="A48" s="94" t="s">
        <v>58</v>
      </c>
      <c r="B48" s="34">
        <f>(C48+B47)/(1+B46)</f>
        <v>343.74817128297866</v>
      </c>
      <c r="C48" s="14">
        <f>(D48+C47)/(1+C46)</f>
        <v>367.31039697542542</v>
      </c>
      <c r="D48" s="14">
        <f>(E48+D47)/(1+D46)</f>
        <v>388.94695652173925</v>
      </c>
      <c r="E48" s="11">
        <f>E47/(E46-$H$7)</f>
        <v>408.48300000000012</v>
      </c>
      <c r="F48" s="46"/>
    </row>
    <row r="49" spans="1:6">
      <c r="A49" s="13" t="s">
        <v>12</v>
      </c>
      <c r="B49" s="34">
        <f>B25</f>
        <v>20.211389872813701</v>
      </c>
      <c r="C49" s="34">
        <f t="shared" ref="C49:E49" si="13">C25</f>
        <v>19.797731568998113</v>
      </c>
      <c r="D49" s="34">
        <f t="shared" si="13"/>
        <v>21.057391304347828</v>
      </c>
      <c r="E49" s="34">
        <f t="shared" si="13"/>
        <v>22.05</v>
      </c>
      <c r="F49" s="46"/>
    </row>
    <row r="50" spans="1:6">
      <c r="A50" s="35" t="s">
        <v>9</v>
      </c>
      <c r="B50" s="36">
        <f>B48+B49</f>
        <v>363.95956115579236</v>
      </c>
      <c r="C50" s="36">
        <f>C48+C49</f>
        <v>387.10812854442355</v>
      </c>
      <c r="D50" s="36">
        <f>D48+D49</f>
        <v>410.0043478260871</v>
      </c>
      <c r="E50" s="36">
        <f>E48+E49</f>
        <v>430.53300000000013</v>
      </c>
      <c r="F50" s="136"/>
    </row>
    <row r="51" spans="1:6">
      <c r="A51" s="41" t="s">
        <v>2</v>
      </c>
      <c r="B51" s="42">
        <f>B5</f>
        <v>170</v>
      </c>
      <c r="C51" s="42">
        <f>C5</f>
        <v>180</v>
      </c>
      <c r="D51" s="42">
        <f>D5</f>
        <v>190</v>
      </c>
      <c r="E51" s="42">
        <f>E5</f>
        <v>210</v>
      </c>
      <c r="F51" s="136"/>
    </row>
    <row r="52" spans="1:6">
      <c r="A52" s="91" t="s">
        <v>56</v>
      </c>
      <c r="B52" s="115">
        <f>B50-B51</f>
        <v>193.95956115579236</v>
      </c>
      <c r="C52" s="93">
        <f t="shared" ref="C52:E52" si="14">C50-C51</f>
        <v>207.10812854442355</v>
      </c>
      <c r="D52" s="93">
        <f t="shared" si="14"/>
        <v>220.0043478260871</v>
      </c>
      <c r="E52" s="93">
        <f t="shared" si="14"/>
        <v>220.53300000000013</v>
      </c>
      <c r="F52" s="137"/>
    </row>
    <row r="53" spans="1:6">
      <c r="B53" s="46"/>
      <c r="C53" s="38"/>
      <c r="D53" s="1"/>
      <c r="E53" s="8"/>
      <c r="F53" s="8"/>
    </row>
    <row r="57" spans="1:6">
      <c r="A57" s="7"/>
    </row>
    <row r="58" spans="1:6">
      <c r="A58" s="7"/>
    </row>
    <row r="59" spans="1:6">
      <c r="A59" s="7"/>
    </row>
    <row r="60" spans="1:6">
      <c r="A60" s="7"/>
    </row>
    <row r="61" spans="1:6">
      <c r="A61" s="7"/>
    </row>
    <row r="62" spans="1:6">
      <c r="A62" s="7"/>
    </row>
    <row r="63" spans="1:6">
      <c r="A63" s="7"/>
    </row>
    <row r="64" spans="1:6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</sheetData>
  <phoneticPr fontId="10" type="noConversion"/>
  <printOptions gridLinesSet="0"/>
  <pageMargins left="0.78740157480314965" right="0.78740157480314965" top="0.98425196850393704" bottom="0.78740157480314965" header="0.51181102362204722" footer="0.51181102362204722"/>
  <pageSetup paperSize="9" scale="87" orientation="portrait" horizontalDpi="180" verticalDpi="180" r:id="rId1"/>
  <headerFooter alignWithMargins="0">
    <oddHeader>&amp;L&amp;"Arial CE,Obyčejné"&amp;10Mařík, M. a kol.: Metody oceňování podniku pro pokročilé
Ekopress 2011&amp;R&amp;"Arial CE,Obyčejné"&amp;10Příklad: Vzájemná shoda variant DCF</oddHeader>
    <oddFooter>&amp;C&amp;"Arial CE,Obyčejné"&amp;10&amp;A&amp;R&amp;"Arial CE,Obyčejné"&amp;10©  Miloš Mařík, Pavla Maříková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72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.75"/>
  <cols>
    <col min="1" max="1" width="22.625" customWidth="1"/>
    <col min="2" max="7" width="9.375" customWidth="1"/>
  </cols>
  <sheetData>
    <row r="1" spans="1:8" ht="18.75">
      <c r="A1" s="55" t="s">
        <v>94</v>
      </c>
      <c r="B1" s="56" t="s">
        <v>78</v>
      </c>
    </row>
    <row r="2" spans="1:8" ht="18.75">
      <c r="A2" s="55" t="s">
        <v>93</v>
      </c>
      <c r="B2" s="56" t="s">
        <v>92</v>
      </c>
    </row>
    <row r="3" spans="1:8">
      <c r="A3" s="57" t="s">
        <v>0</v>
      </c>
      <c r="B3" s="58">
        <f>'1-MM, cílová struktura'!$B$3</f>
        <v>2012</v>
      </c>
      <c r="C3" s="58">
        <f>B3+1</f>
        <v>2013</v>
      </c>
      <c r="D3" s="58">
        <f>C3+1</f>
        <v>2014</v>
      </c>
      <c r="E3" s="58" t="s">
        <v>1</v>
      </c>
      <c r="F3" s="133"/>
    </row>
    <row r="4" spans="1:8">
      <c r="A4" s="59" t="s">
        <v>90</v>
      </c>
    </row>
    <row r="5" spans="1:8">
      <c r="A5" s="17" t="s">
        <v>45</v>
      </c>
      <c r="B5" s="99">
        <f>'3 -MM, růst, iterace'!B5</f>
        <v>170</v>
      </c>
      <c r="C5" s="24">
        <f>'3 -MM, růst, iterace'!C5</f>
        <v>180</v>
      </c>
      <c r="D5" s="24">
        <f>'3 -MM, růst, iterace'!D5</f>
        <v>190</v>
      </c>
      <c r="E5" s="24">
        <f>'3 -MM, růst, iterace'!E5</f>
        <v>210</v>
      </c>
      <c r="F5" s="40"/>
      <c r="G5" s="38" t="s">
        <v>44</v>
      </c>
      <c r="H5" s="95"/>
    </row>
    <row r="6" spans="1:8" ht="18.75">
      <c r="A6" s="13" t="s">
        <v>46</v>
      </c>
      <c r="B6" s="34">
        <f>'3 -MM, růst, iterace'!B6</f>
        <v>180</v>
      </c>
      <c r="C6" s="14">
        <f>'3 -MM, růst, iterace'!C6</f>
        <v>190</v>
      </c>
      <c r="D6" s="14">
        <f>'3 -MM, růst, iterace'!D6</f>
        <v>200</v>
      </c>
      <c r="E6" s="14">
        <f>'3 -MM, růst, iterace'!E6</f>
        <v>200</v>
      </c>
      <c r="F6" s="40"/>
      <c r="G6" s="90" t="s">
        <v>42</v>
      </c>
      <c r="H6" s="102">
        <v>0.15</v>
      </c>
    </row>
    <row r="7" spans="1:8">
      <c r="A7" s="30" t="s">
        <v>47</v>
      </c>
      <c r="B7" s="31">
        <f>B5+B6</f>
        <v>350</v>
      </c>
      <c r="C7" s="31">
        <f>C5+C6</f>
        <v>370</v>
      </c>
      <c r="D7" s="31">
        <f>D5+D6</f>
        <v>390</v>
      </c>
      <c r="E7" s="31">
        <f>E5+E6</f>
        <v>410</v>
      </c>
      <c r="F7" s="40"/>
      <c r="G7" s="131" t="s">
        <v>8</v>
      </c>
      <c r="H7" s="132">
        <v>0.03</v>
      </c>
    </row>
    <row r="8" spans="1:8" ht="18.75">
      <c r="A8" s="12" t="s">
        <v>49</v>
      </c>
      <c r="B8" s="27">
        <f>'3 -MM, růst, iterace'!B8</f>
        <v>0.03</v>
      </c>
      <c r="C8" s="27">
        <f>'3 -MM, růst, iterace'!C8</f>
        <v>0.05</v>
      </c>
      <c r="D8" s="27">
        <f>'3 -MM, růst, iterace'!D8</f>
        <v>0.06</v>
      </c>
      <c r="E8" s="73">
        <f>'3 -MM, růst, iterace'!E8</f>
        <v>7.0000000000000007E-2</v>
      </c>
      <c r="F8" s="134"/>
    </row>
    <row r="9" spans="1:8">
      <c r="A9" s="13" t="s">
        <v>64</v>
      </c>
      <c r="B9" s="28">
        <f>'3 -MM, růst, iterace'!B9</f>
        <v>0.2</v>
      </c>
      <c r="C9" s="28">
        <f>'3 -MM, růst, iterace'!C9</f>
        <v>0.19</v>
      </c>
      <c r="D9" s="28">
        <f>'3 -MM, růst, iterace'!D9</f>
        <v>0.19</v>
      </c>
      <c r="E9" s="74">
        <f>'3 -MM, růst, iterace'!E9</f>
        <v>0.18</v>
      </c>
      <c r="F9" s="134"/>
    </row>
    <row r="10" spans="1:8">
      <c r="A10" s="9" t="s">
        <v>16</v>
      </c>
      <c r="B10" s="98">
        <f>'3 -MM, růst, iterace'!B10</f>
        <v>60</v>
      </c>
      <c r="C10" s="33">
        <f>'3 -MM, růst, iterace'!C10</f>
        <v>66</v>
      </c>
      <c r="D10" s="33">
        <f>'3 -MM, růst, iterace'!D10</f>
        <v>72.600000000000009</v>
      </c>
      <c r="E10" s="33">
        <f>'3 -MM, růst, iterace'!E10</f>
        <v>74.778000000000006</v>
      </c>
      <c r="F10" s="40"/>
    </row>
    <row r="12" spans="1:8">
      <c r="A12" s="59" t="s">
        <v>68</v>
      </c>
    </row>
    <row r="13" spans="1:8">
      <c r="A13" s="116" t="s">
        <v>17</v>
      </c>
      <c r="B13" s="75">
        <f>B10*(1-B9)</f>
        <v>48</v>
      </c>
      <c r="C13" s="75">
        <f>C10*(1-C9)</f>
        <v>53.46</v>
      </c>
      <c r="D13" s="75">
        <f>D10*(1-D9)</f>
        <v>58.806000000000012</v>
      </c>
      <c r="E13" s="75">
        <f>E10*(1-E9)</f>
        <v>61.317960000000006</v>
      </c>
      <c r="F13" s="40"/>
    </row>
    <row r="14" spans="1:8">
      <c r="A14" s="144" t="s">
        <v>48</v>
      </c>
      <c r="B14" s="72">
        <f>-(C7-B7)</f>
        <v>-20</v>
      </c>
      <c r="C14" s="72">
        <f>-(D7-C7)</f>
        <v>-20</v>
      </c>
      <c r="D14" s="72">
        <f>-(E7-D7)</f>
        <v>-20</v>
      </c>
      <c r="E14" s="72">
        <f>-E7*H7</f>
        <v>-12.299999999999999</v>
      </c>
      <c r="F14" s="40"/>
    </row>
    <row r="15" spans="1:8">
      <c r="A15" s="30" t="s">
        <v>15</v>
      </c>
      <c r="B15" s="31">
        <f>B13+B14</f>
        <v>28</v>
      </c>
      <c r="C15" s="31">
        <f>C13+C14</f>
        <v>33.46</v>
      </c>
      <c r="D15" s="31">
        <f>D13+D14</f>
        <v>38.806000000000012</v>
      </c>
      <c r="E15" s="31">
        <f>E13+E14</f>
        <v>49.017960000000009</v>
      </c>
      <c r="F15" s="40"/>
    </row>
    <row r="16" spans="1:8" ht="18.75">
      <c r="A16" s="89" t="s">
        <v>55</v>
      </c>
      <c r="B16" s="21">
        <f>-B8*B5*(1-B9)</f>
        <v>-4.08</v>
      </c>
      <c r="C16" s="21">
        <f>-C8*C5*(1-C9)</f>
        <v>-7.2900000000000009</v>
      </c>
      <c r="D16" s="21">
        <f>-D8*D5*(1-D9)</f>
        <v>-9.2340000000000018</v>
      </c>
      <c r="E16" s="21">
        <f>-E8*E5*(1-E9)</f>
        <v>-12.054000000000002</v>
      </c>
      <c r="F16" s="40"/>
    </row>
    <row r="17" spans="1:6">
      <c r="A17" s="25" t="s">
        <v>11</v>
      </c>
      <c r="B17" s="21">
        <f>C5-B5</f>
        <v>10</v>
      </c>
      <c r="C17" s="21">
        <f>D5-C5</f>
        <v>10</v>
      </c>
      <c r="D17" s="21">
        <f>E5-D5</f>
        <v>20</v>
      </c>
      <c r="E17" s="21">
        <f>E5*H7</f>
        <v>6.3</v>
      </c>
      <c r="F17" s="40"/>
    </row>
    <row r="18" spans="1:6">
      <c r="A18" s="9" t="s">
        <v>6</v>
      </c>
      <c r="B18" s="108">
        <f>SUM(B15:B17)</f>
        <v>33.92</v>
      </c>
      <c r="C18" s="98">
        <f t="shared" ref="C18:E18" si="0">SUM(C15:C17)</f>
        <v>36.17</v>
      </c>
      <c r="D18" s="98">
        <f t="shared" si="0"/>
        <v>49.57200000000001</v>
      </c>
      <c r="E18" s="33">
        <f t="shared" si="0"/>
        <v>43.263960000000004</v>
      </c>
      <c r="F18" s="40"/>
    </row>
    <row r="20" spans="1:6" ht="17.25">
      <c r="A20" s="59" t="s">
        <v>91</v>
      </c>
    </row>
    <row r="21" spans="1:6">
      <c r="A21" s="22" t="s">
        <v>45</v>
      </c>
      <c r="B21" s="145">
        <f>B5</f>
        <v>170</v>
      </c>
      <c r="C21" s="146">
        <f t="shared" ref="C21:E21" si="1">C5</f>
        <v>180</v>
      </c>
      <c r="D21" s="146">
        <f t="shared" si="1"/>
        <v>190</v>
      </c>
      <c r="E21" s="97">
        <f t="shared" si="1"/>
        <v>210</v>
      </c>
    </row>
    <row r="22" spans="1:6" ht="18.75">
      <c r="A22" s="12" t="s">
        <v>49</v>
      </c>
      <c r="B22" s="27">
        <f>B8</f>
        <v>0.03</v>
      </c>
      <c r="C22" s="27">
        <f t="shared" ref="C22:E22" si="2">C8</f>
        <v>0.05</v>
      </c>
      <c r="D22" s="27">
        <f t="shared" si="2"/>
        <v>0.06</v>
      </c>
      <c r="E22" s="27">
        <f t="shared" si="2"/>
        <v>7.0000000000000007E-2</v>
      </c>
    </row>
    <row r="23" spans="1:6">
      <c r="A23" s="147" t="s">
        <v>86</v>
      </c>
      <c r="B23" s="151">
        <f>B22</f>
        <v>0.03</v>
      </c>
      <c r="C23" s="151">
        <f t="shared" ref="C23:E23" si="3">C22</f>
        <v>0.05</v>
      </c>
      <c r="D23" s="151">
        <f t="shared" si="3"/>
        <v>0.06</v>
      </c>
      <c r="E23" s="151">
        <f t="shared" si="3"/>
        <v>7.0000000000000007E-2</v>
      </c>
      <c r="F23" s="58">
        <f>D3+2</f>
        <v>2016</v>
      </c>
    </row>
    <row r="24" spans="1:6">
      <c r="A24" s="22" t="s">
        <v>81</v>
      </c>
      <c r="B24" s="23">
        <f>B21*B22*B9</f>
        <v>1.02</v>
      </c>
      <c r="C24" s="23">
        <f t="shared" ref="C24:E24" si="4">C21*C22*C9</f>
        <v>1.71</v>
      </c>
      <c r="D24" s="23">
        <f t="shared" si="4"/>
        <v>2.1659999999999999</v>
      </c>
      <c r="E24" s="23">
        <f t="shared" si="4"/>
        <v>2.6459999999999999</v>
      </c>
      <c r="F24" s="23">
        <f>E24*(1+H7)</f>
        <v>2.7253799999999999</v>
      </c>
    </row>
    <row r="25" spans="1:6">
      <c r="A25" s="9" t="s">
        <v>13</v>
      </c>
      <c r="B25" s="98">
        <f>(C25+B24)/(1+B8)</f>
        <v>25.133207835763677</v>
      </c>
      <c r="C25" s="98">
        <f>(D25+C24)/(1+C8)</f>
        <v>24.867204070836589</v>
      </c>
      <c r="D25" s="98">
        <f>(E25+D24)/(1+D8)</f>
        <v>24.400564274378418</v>
      </c>
      <c r="E25" s="153">
        <f>(F25+E24)/(1+E8)</f>
        <v>23.698598130841123</v>
      </c>
      <c r="F25" s="153">
        <f>F24/(H6-H7)</f>
        <v>22.711500000000001</v>
      </c>
    </row>
    <row r="26" spans="1:6">
      <c r="E26" s="2"/>
      <c r="F26" s="2"/>
    </row>
    <row r="27" spans="1:6">
      <c r="A27" s="59" t="s">
        <v>66</v>
      </c>
      <c r="B27" s="6"/>
      <c r="C27" s="6"/>
      <c r="D27" s="6"/>
    </row>
    <row r="28" spans="1:6">
      <c r="A28" s="78" t="s">
        <v>65</v>
      </c>
      <c r="B28" s="110">
        <f ca="1">B38</f>
        <v>0.46085275544710336</v>
      </c>
      <c r="C28" s="19">
        <f ca="1">C38</f>
        <v>0.45897572813896337</v>
      </c>
      <c r="D28" s="19">
        <f ca="1">D38</f>
        <v>0.45966164169572182</v>
      </c>
      <c r="E28" s="19">
        <f ca="1">E38</f>
        <v>0.48590685237001535</v>
      </c>
      <c r="F28" s="138"/>
    </row>
    <row r="29" spans="1:6">
      <c r="A29" s="80" t="s">
        <v>10</v>
      </c>
      <c r="B29" s="111">
        <f ca="1">(1-B28)</f>
        <v>0.53914724455289664</v>
      </c>
      <c r="C29" s="20">
        <f ca="1">(1-C28)</f>
        <v>0.54102427186103663</v>
      </c>
      <c r="D29" s="20">
        <f ca="1">(1-D28)</f>
        <v>0.54033835830427823</v>
      </c>
      <c r="E29" s="20">
        <f ca="1">(1-E28)</f>
        <v>0.51409314762998459</v>
      </c>
      <c r="F29" s="138"/>
    </row>
    <row r="30" spans="1:6">
      <c r="A30" s="80" t="s">
        <v>14</v>
      </c>
      <c r="B30" s="112">
        <f ca="1">B28/B29</f>
        <v>0.8547808786990625</v>
      </c>
      <c r="C30" s="18">
        <f ca="1">C28/C29</f>
        <v>0.84834590980578484</v>
      </c>
      <c r="D30" s="18">
        <f ca="1">D28/D29</f>
        <v>0.85069222762244601</v>
      </c>
      <c r="E30" s="18">
        <f ca="1">E28/E29</f>
        <v>0.94517278553524675</v>
      </c>
      <c r="F30" s="138"/>
    </row>
    <row r="31" spans="1:6" ht="18.75">
      <c r="A31" s="78" t="s">
        <v>67</v>
      </c>
      <c r="B31" s="79">
        <f>B8*(1-B9)</f>
        <v>2.4E-2</v>
      </c>
      <c r="C31" s="79">
        <f t="shared" ref="C31:E31" si="5">C8*(1-C9)</f>
        <v>4.0500000000000008E-2</v>
      </c>
      <c r="D31" s="79">
        <f t="shared" si="5"/>
        <v>4.8600000000000004E-2</v>
      </c>
      <c r="E31" s="79">
        <f t="shared" si="5"/>
        <v>5.7400000000000007E-2</v>
      </c>
      <c r="F31" s="138"/>
    </row>
    <row r="32" spans="1:6" ht="17.25">
      <c r="A32" s="106" t="s">
        <v>69</v>
      </c>
      <c r="B32" s="152">
        <f ca="1">$H$6+($H$6-B8)*(B5-B25)/B37</f>
        <v>0.23740896275326617</v>
      </c>
      <c r="C32" s="107">
        <f ca="1">$H$6+($H$6-C8)*(C5-C25)/C37</f>
        <v>0.22311459605735626</v>
      </c>
      <c r="D32" s="107">
        <f ca="1">$H$6+($H$6-D8)*(D5-D25)/D37</f>
        <v>0.21672986188600218</v>
      </c>
      <c r="E32" s="149">
        <f ca="1">$H$6+($H$6-E8)*E30*(1-E9*E8/(1+E8))</f>
        <v>0.22472341707850241</v>
      </c>
      <c r="F32" s="135"/>
    </row>
    <row r="33" spans="1:6">
      <c r="A33" s="84" t="s">
        <v>70</v>
      </c>
      <c r="B33" s="114">
        <f ca="1">B31*B28+B32*B29</f>
        <v>0.1390588542313152</v>
      </c>
      <c r="C33" s="114">
        <f t="shared" ref="C33:E33" ca="1" si="6">C31*C28+C32*C29</f>
        <v>0.1392989288631285</v>
      </c>
      <c r="D33" s="114">
        <f t="shared" ca="1" si="6"/>
        <v>0.13944701355340747</v>
      </c>
      <c r="E33" s="114">
        <f t="shared" ca="1" si="6"/>
        <v>0.14341982215809201</v>
      </c>
      <c r="F33" s="138"/>
    </row>
    <row r="34" spans="1:6">
      <c r="A34" s="17" t="s">
        <v>15</v>
      </c>
      <c r="B34" s="24">
        <f>B15</f>
        <v>28</v>
      </c>
      <c r="C34" s="24">
        <f t="shared" ref="C34:E34" si="7">C15</f>
        <v>33.46</v>
      </c>
      <c r="D34" s="24">
        <f t="shared" si="7"/>
        <v>38.806000000000012</v>
      </c>
      <c r="E34" s="24">
        <f t="shared" si="7"/>
        <v>49.017960000000009</v>
      </c>
      <c r="F34" s="46"/>
    </row>
    <row r="35" spans="1:6">
      <c r="A35" s="15" t="s">
        <v>5</v>
      </c>
      <c r="B35" s="16">
        <f ca="1">(C35+B34)/(1+B33)</f>
        <v>368.88137911874236</v>
      </c>
      <c r="C35" s="16">
        <f ca="1">(D35+C34)/(1+C33)</f>
        <v>392.17760104626205</v>
      </c>
      <c r="D35" s="16">
        <f ca="1">(E35+D34)/(1+D33)</f>
        <v>413.34752079611775</v>
      </c>
      <c r="E35" s="16">
        <f ca="1">E34/(E33-H7)</f>
        <v>432.18159813084128</v>
      </c>
      <c r="F35" s="136"/>
    </row>
    <row r="36" spans="1:6">
      <c r="A36" s="17" t="s">
        <v>45</v>
      </c>
      <c r="B36" s="119">
        <f>B5</f>
        <v>170</v>
      </c>
      <c r="C36" s="119">
        <f>C5</f>
        <v>180</v>
      </c>
      <c r="D36" s="119">
        <f>D5</f>
        <v>190</v>
      </c>
      <c r="E36" s="119">
        <f>E5</f>
        <v>210</v>
      </c>
      <c r="F36" s="46"/>
    </row>
    <row r="37" spans="1:6">
      <c r="A37" s="87" t="s">
        <v>56</v>
      </c>
      <c r="B37" s="88">
        <f ca="1">B35-B36</f>
        <v>198.88137911874236</v>
      </c>
      <c r="C37" s="37">
        <f t="shared" ref="C37:E37" ca="1" si="8">C35-C36</f>
        <v>212.17760104626205</v>
      </c>
      <c r="D37" s="37">
        <f t="shared" ca="1" si="8"/>
        <v>223.34752079611775</v>
      </c>
      <c r="E37" s="88">
        <f t="shared" ca="1" si="8"/>
        <v>222.18159813084128</v>
      </c>
      <c r="F37" s="137"/>
    </row>
    <row r="38" spans="1:6" ht="18.75">
      <c r="A38" s="13" t="s">
        <v>53</v>
      </c>
      <c r="B38" s="32">
        <f ca="1">B36/B35</f>
        <v>0.46085275544710336</v>
      </c>
      <c r="C38" s="32">
        <f t="shared" ref="C38:E38" ca="1" si="9">C36/C35</f>
        <v>0.45897572813896337</v>
      </c>
      <c r="D38" s="32">
        <f t="shared" ca="1" si="9"/>
        <v>0.45966164169572182</v>
      </c>
      <c r="E38" s="32">
        <f t="shared" ca="1" si="9"/>
        <v>0.48590685237001535</v>
      </c>
      <c r="F38" s="138"/>
    </row>
    <row r="40" spans="1:6">
      <c r="A40" s="59" t="s">
        <v>74</v>
      </c>
      <c r="F40" s="46"/>
    </row>
    <row r="41" spans="1:6">
      <c r="A41" s="116" t="s">
        <v>6</v>
      </c>
      <c r="B41" s="75">
        <f>B18</f>
        <v>33.92</v>
      </c>
      <c r="C41" s="75">
        <f t="shared" ref="C41:E41" si="10">C18</f>
        <v>36.17</v>
      </c>
      <c r="D41" s="75">
        <f t="shared" si="10"/>
        <v>49.57200000000001</v>
      </c>
      <c r="E41" s="75">
        <f t="shared" si="10"/>
        <v>43.263960000000004</v>
      </c>
      <c r="F41" s="39"/>
    </row>
    <row r="42" spans="1:6" ht="17.25">
      <c r="A42" s="106" t="s">
        <v>69</v>
      </c>
      <c r="B42" s="113">
        <f ca="1">B32</f>
        <v>0.23740896275326617</v>
      </c>
      <c r="C42" s="113">
        <f ca="1">C32</f>
        <v>0.22311459605735626</v>
      </c>
      <c r="D42" s="113">
        <f ca="1">D32</f>
        <v>0.21672986188600218</v>
      </c>
      <c r="E42" s="113">
        <f ca="1">E32</f>
        <v>0.22472341707850241</v>
      </c>
      <c r="F42" s="139"/>
    </row>
    <row r="43" spans="1:6">
      <c r="A43" s="91" t="s">
        <v>56</v>
      </c>
      <c r="B43" s="117">
        <f ca="1">(C43+B41)/(1+B42)</f>
        <v>198.8813791187423</v>
      </c>
      <c r="C43" s="118">
        <f ca="1">(D43+C41)/(1+C42)</f>
        <v>212.17760104626203</v>
      </c>
      <c r="D43" s="118">
        <f ca="1">(E43+D41)/(1+D42)</f>
        <v>223.34752079611766</v>
      </c>
      <c r="E43" s="122">
        <f ca="1">E41/(E42-H7)</f>
        <v>222.18159813084122</v>
      </c>
      <c r="F43" s="140"/>
    </row>
    <row r="44" spans="1:6">
      <c r="A44" s="7"/>
    </row>
    <row r="45" spans="1:6">
      <c r="A45" s="59" t="s">
        <v>71</v>
      </c>
      <c r="B45" s="3"/>
      <c r="C45" s="3"/>
      <c r="D45" s="3"/>
    </row>
    <row r="46" spans="1:6" ht="17.25">
      <c r="A46" s="82" t="s">
        <v>60</v>
      </c>
      <c r="B46" s="83">
        <f>$H$6</f>
        <v>0.15</v>
      </c>
      <c r="C46" s="83">
        <f>$H$6</f>
        <v>0.15</v>
      </c>
      <c r="D46" s="83">
        <f>$H$6</f>
        <v>0.15</v>
      </c>
      <c r="E46" s="83">
        <f>$H$6</f>
        <v>0.15</v>
      </c>
      <c r="F46" s="141"/>
    </row>
    <row r="47" spans="1:6">
      <c r="A47" s="12" t="s">
        <v>15</v>
      </c>
      <c r="B47" s="21">
        <f>B15</f>
        <v>28</v>
      </c>
      <c r="C47" s="21">
        <f t="shared" ref="C47:E47" si="11">C15</f>
        <v>33.46</v>
      </c>
      <c r="D47" s="21">
        <f t="shared" si="11"/>
        <v>38.806000000000012</v>
      </c>
      <c r="E47" s="21">
        <f t="shared" si="11"/>
        <v>49.017960000000009</v>
      </c>
      <c r="F47" s="46"/>
    </row>
    <row r="48" spans="1:6">
      <c r="A48" s="94" t="s">
        <v>58</v>
      </c>
      <c r="B48" s="34">
        <f>(C48+B47)/(1+B46)</f>
        <v>343.74817128297866</v>
      </c>
      <c r="C48" s="14">
        <f>(D48+C47)/(1+C46)</f>
        <v>367.31039697542542</v>
      </c>
      <c r="D48" s="14">
        <f>(E48+D47)/(1+D46)</f>
        <v>388.94695652173925</v>
      </c>
      <c r="E48" s="11">
        <f>E47/(E46-$H$7)</f>
        <v>408.48300000000012</v>
      </c>
      <c r="F48" s="46"/>
    </row>
    <row r="49" spans="1:6">
      <c r="A49" s="13" t="s">
        <v>12</v>
      </c>
      <c r="B49" s="34">
        <f>B25</f>
        <v>25.133207835763677</v>
      </c>
      <c r="C49" s="34">
        <f t="shared" ref="C49:E49" si="12">C25</f>
        <v>24.867204070836589</v>
      </c>
      <c r="D49" s="34">
        <f t="shared" si="12"/>
        <v>24.400564274378418</v>
      </c>
      <c r="E49" s="34">
        <f t="shared" si="12"/>
        <v>23.698598130841123</v>
      </c>
      <c r="F49" s="46"/>
    </row>
    <row r="50" spans="1:6">
      <c r="A50" s="35" t="s">
        <v>9</v>
      </c>
      <c r="B50" s="36">
        <f>B48+B49</f>
        <v>368.88137911874236</v>
      </c>
      <c r="C50" s="36">
        <f>C48+C49</f>
        <v>392.177601046262</v>
      </c>
      <c r="D50" s="36">
        <f>D48+D49</f>
        <v>413.34752079611769</v>
      </c>
      <c r="E50" s="36">
        <f>E48+E49</f>
        <v>432.18159813084122</v>
      </c>
      <c r="F50" s="136"/>
    </row>
    <row r="51" spans="1:6">
      <c r="A51" s="41" t="s">
        <v>2</v>
      </c>
      <c r="B51" s="42">
        <f>B5</f>
        <v>170</v>
      </c>
      <c r="C51" s="42">
        <f>C5</f>
        <v>180</v>
      </c>
      <c r="D51" s="42">
        <f>D5</f>
        <v>190</v>
      </c>
      <c r="E51" s="42">
        <f>E5</f>
        <v>210</v>
      </c>
      <c r="F51" s="136"/>
    </row>
    <row r="52" spans="1:6">
      <c r="A52" s="91" t="s">
        <v>56</v>
      </c>
      <c r="B52" s="115">
        <f>B50-B51</f>
        <v>198.88137911874236</v>
      </c>
      <c r="C52" s="93">
        <f t="shared" ref="C52:E52" si="13">C50-C51</f>
        <v>212.177601046262</v>
      </c>
      <c r="D52" s="93">
        <f t="shared" si="13"/>
        <v>223.34752079611769</v>
      </c>
      <c r="E52" s="92">
        <f t="shared" si="13"/>
        <v>222.18159813084122</v>
      </c>
      <c r="F52" s="137"/>
    </row>
    <row r="53" spans="1:6">
      <c r="B53" s="8"/>
      <c r="C53" s="1"/>
      <c r="D53" s="1"/>
      <c r="E53" s="8"/>
      <c r="F53" s="8"/>
    </row>
    <row r="57" spans="1:6">
      <c r="A57" s="7"/>
    </row>
    <row r="58" spans="1:6">
      <c r="A58" s="7"/>
    </row>
    <row r="59" spans="1:6">
      <c r="A59" s="7"/>
    </row>
    <row r="60" spans="1:6">
      <c r="A60" s="7"/>
    </row>
    <row r="61" spans="1:6">
      <c r="A61" s="7"/>
    </row>
    <row r="62" spans="1:6">
      <c r="A62" s="7"/>
    </row>
    <row r="63" spans="1:6">
      <c r="A63" s="7"/>
    </row>
    <row r="64" spans="1:6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</sheetData>
  <phoneticPr fontId="10" type="noConversion"/>
  <printOptions gridLinesSet="0"/>
  <pageMargins left="0.78740157480314965" right="0.78740157480314965" top="0.98425196850393704" bottom="0.78740157480314965" header="0.51181102362204722" footer="0.51181102362204722"/>
  <pageSetup paperSize="9" scale="87" orientation="portrait" horizontalDpi="180" verticalDpi="180" r:id="rId1"/>
  <headerFooter alignWithMargins="0">
    <oddHeader>&amp;L&amp;"Arial CE,Obyčejné"&amp;10Mařík, M. a kol.: Metody oceňování podniku pro pokročilé
Ekopress 2011&amp;R&amp;"Arial CE,Obyčejné"&amp;10Příklad: Vzájemná shoda variant DCF</oddHeader>
    <oddFooter>&amp;C&amp;"Arial CE,Obyčejné"&amp;10&amp;A&amp;R&amp;"Arial CE,Obyčejné"&amp;10©  Miloš Mařík, Pavla Maříková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.75"/>
  <cols>
    <col min="1" max="1" width="22.625" customWidth="1"/>
    <col min="2" max="5" width="9.375" customWidth="1"/>
    <col min="6" max="6" width="2.625" customWidth="1"/>
    <col min="7" max="7" width="10.625" customWidth="1"/>
  </cols>
  <sheetData>
    <row r="1" spans="1:8" ht="18.75">
      <c r="A1" s="55" t="s">
        <v>96</v>
      </c>
      <c r="B1" s="56" t="s">
        <v>78</v>
      </c>
    </row>
    <row r="2" spans="1:8">
      <c r="B2" s="56" t="s">
        <v>97</v>
      </c>
    </row>
    <row r="3" spans="1:8">
      <c r="A3" s="57" t="s">
        <v>0</v>
      </c>
      <c r="B3" s="58">
        <f>'1-MM, cílová struktura'!$B$3</f>
        <v>2012</v>
      </c>
      <c r="C3" s="58">
        <f>B3+1</f>
        <v>2013</v>
      </c>
      <c r="D3" s="58">
        <f>C3+1</f>
        <v>2014</v>
      </c>
      <c r="E3" s="58" t="s">
        <v>1</v>
      </c>
      <c r="F3" s="133"/>
    </row>
    <row r="4" spans="1:8" ht="17.25">
      <c r="A4" s="59" t="s">
        <v>98</v>
      </c>
    </row>
    <row r="5" spans="1:8">
      <c r="A5" s="17" t="s">
        <v>45</v>
      </c>
      <c r="B5" s="99">
        <f>'3 -MM, růst, iterace'!B5</f>
        <v>170</v>
      </c>
      <c r="C5" s="24">
        <f>'3 -MM, růst, iterace'!C5</f>
        <v>180</v>
      </c>
      <c r="D5" s="24">
        <f>'3 -MM, růst, iterace'!D5</f>
        <v>190</v>
      </c>
      <c r="E5" s="24">
        <f>'3 -MM, růst, iterace'!E5</f>
        <v>210</v>
      </c>
      <c r="F5" s="40"/>
      <c r="G5" s="38" t="s">
        <v>44</v>
      </c>
      <c r="H5" s="95"/>
    </row>
    <row r="6" spans="1:8" ht="18.75">
      <c r="A6" s="13" t="s">
        <v>46</v>
      </c>
      <c r="B6" s="34">
        <f>'3 -MM, růst, iterace'!B6</f>
        <v>180</v>
      </c>
      <c r="C6" s="14">
        <f>'3 -MM, růst, iterace'!C6</f>
        <v>190</v>
      </c>
      <c r="D6" s="14">
        <f>'3 -MM, růst, iterace'!D6</f>
        <v>200</v>
      </c>
      <c r="E6" s="14">
        <f>'3 -MM, růst, iterace'!E6</f>
        <v>200</v>
      </c>
      <c r="F6" s="40"/>
      <c r="G6" s="90" t="s">
        <v>42</v>
      </c>
      <c r="H6" s="102">
        <v>0.15</v>
      </c>
    </row>
    <row r="7" spans="1:8">
      <c r="A7" s="30" t="s">
        <v>47</v>
      </c>
      <c r="B7" s="31">
        <f>B5+B6</f>
        <v>350</v>
      </c>
      <c r="C7" s="31">
        <f>C5+C6</f>
        <v>370</v>
      </c>
      <c r="D7" s="31">
        <f>D5+D6</f>
        <v>390</v>
      </c>
      <c r="E7" s="31">
        <f>E5+E6</f>
        <v>410</v>
      </c>
      <c r="F7" s="40"/>
      <c r="G7" s="131" t="s">
        <v>8</v>
      </c>
      <c r="H7" s="132">
        <v>0.03</v>
      </c>
    </row>
    <row r="8" spans="1:8" ht="18.75">
      <c r="A8" s="12" t="s">
        <v>49</v>
      </c>
      <c r="B8" s="27">
        <f>'3 -MM, růst, iterace'!B8</f>
        <v>0.03</v>
      </c>
      <c r="C8" s="27">
        <f>'3 -MM, růst, iterace'!C8</f>
        <v>0.05</v>
      </c>
      <c r="D8" s="27">
        <f>'3 -MM, růst, iterace'!D8</f>
        <v>0.06</v>
      </c>
      <c r="E8" s="73">
        <f>'3 -MM, růst, iterace'!E8</f>
        <v>7.0000000000000007E-2</v>
      </c>
      <c r="F8" s="134"/>
    </row>
    <row r="9" spans="1:8">
      <c r="A9" s="13" t="s">
        <v>64</v>
      </c>
      <c r="B9" s="28">
        <f>'3 -MM, růst, iterace'!B9</f>
        <v>0.2</v>
      </c>
      <c r="C9" s="28">
        <f>'3 -MM, růst, iterace'!C9</f>
        <v>0.19</v>
      </c>
      <c r="D9" s="28">
        <f>'3 -MM, růst, iterace'!D9</f>
        <v>0.19</v>
      </c>
      <c r="E9" s="74">
        <f>'3 -MM, růst, iterace'!E9</f>
        <v>0.18</v>
      </c>
      <c r="F9" s="134"/>
    </row>
    <row r="10" spans="1:8">
      <c r="A10" s="9" t="s">
        <v>16</v>
      </c>
      <c r="B10" s="98">
        <f>'3 -MM, růst, iterace'!B10</f>
        <v>60</v>
      </c>
      <c r="C10" s="33">
        <f>'3 -MM, růst, iterace'!C10</f>
        <v>66</v>
      </c>
      <c r="D10" s="33">
        <f>'3 -MM, růst, iterace'!D10</f>
        <v>72.600000000000009</v>
      </c>
      <c r="E10" s="33">
        <f>'3 -MM, růst, iterace'!E10</f>
        <v>74.778000000000006</v>
      </c>
      <c r="F10" s="40"/>
    </row>
    <row r="12" spans="1:8">
      <c r="A12" s="59" t="s">
        <v>68</v>
      </c>
    </row>
    <row r="13" spans="1:8">
      <c r="A13" s="116" t="s">
        <v>17</v>
      </c>
      <c r="B13" s="75">
        <f>B10*(1-B9)</f>
        <v>48</v>
      </c>
      <c r="C13" s="75">
        <f>C10*(1-C9)</f>
        <v>53.46</v>
      </c>
      <c r="D13" s="75">
        <f>D10*(1-D9)</f>
        <v>58.806000000000012</v>
      </c>
      <c r="E13" s="75">
        <f>E10*(1-E9)</f>
        <v>61.317960000000006</v>
      </c>
      <c r="F13" s="40"/>
      <c r="G13" s="60"/>
      <c r="H13" s="60"/>
    </row>
    <row r="14" spans="1:8">
      <c r="A14" s="144" t="s">
        <v>48</v>
      </c>
      <c r="B14" s="72">
        <f>-(C7-B7)</f>
        <v>-20</v>
      </c>
      <c r="C14" s="72">
        <f>-(D7-C7)</f>
        <v>-20</v>
      </c>
      <c r="D14" s="72">
        <f>-(E7-D7)</f>
        <v>-20</v>
      </c>
      <c r="E14" s="72">
        <f>-E7*H7</f>
        <v>-12.299999999999999</v>
      </c>
      <c r="F14" s="40"/>
    </row>
    <row r="15" spans="1:8">
      <c r="A15" s="30" t="s">
        <v>15</v>
      </c>
      <c r="B15" s="31">
        <f>B13+B14</f>
        <v>28</v>
      </c>
      <c r="C15" s="31">
        <f>C13+C14</f>
        <v>33.46</v>
      </c>
      <c r="D15" s="31">
        <f>D13+D14</f>
        <v>38.806000000000012</v>
      </c>
      <c r="E15" s="31">
        <f>E13+E14</f>
        <v>49.017960000000009</v>
      </c>
      <c r="F15" s="40"/>
    </row>
    <row r="16" spans="1:8" ht="18.75">
      <c r="A16" s="89" t="s">
        <v>55</v>
      </c>
      <c r="B16" s="21">
        <f>-B8*B5*(1-B9)</f>
        <v>-4.08</v>
      </c>
      <c r="C16" s="21">
        <f>-C8*C5*(1-C9)</f>
        <v>-7.2900000000000009</v>
      </c>
      <c r="D16" s="21">
        <f>-D8*D5*(1-D9)</f>
        <v>-9.2340000000000018</v>
      </c>
      <c r="E16" s="21">
        <f>-E8*E5*(1-E9)</f>
        <v>-12.054000000000002</v>
      </c>
      <c r="F16" s="40"/>
    </row>
    <row r="17" spans="1:7">
      <c r="A17" s="25" t="s">
        <v>11</v>
      </c>
      <c r="B17" s="21">
        <f>C5-B5</f>
        <v>10</v>
      </c>
      <c r="C17" s="21">
        <f>D5-C5</f>
        <v>10</v>
      </c>
      <c r="D17" s="21">
        <f>E5-D5</f>
        <v>20</v>
      </c>
      <c r="E17" s="21">
        <f>E5*H7</f>
        <v>6.3</v>
      </c>
      <c r="F17" s="40"/>
    </row>
    <row r="18" spans="1:7">
      <c r="A18" s="9" t="s">
        <v>6</v>
      </c>
      <c r="B18" s="108">
        <f>SUM(B15:B17)</f>
        <v>33.92</v>
      </c>
      <c r="C18" s="98">
        <f t="shared" ref="C18:E18" si="0">SUM(C15:C17)</f>
        <v>36.17</v>
      </c>
      <c r="D18" s="98">
        <f t="shared" si="0"/>
        <v>49.57200000000001</v>
      </c>
      <c r="E18" s="33">
        <f t="shared" si="0"/>
        <v>43.263960000000004</v>
      </c>
      <c r="F18" s="40"/>
    </row>
    <row r="20" spans="1:7" ht="17.25">
      <c r="A20" s="59" t="s">
        <v>99</v>
      </c>
      <c r="B20" s="39"/>
      <c r="C20" s="39"/>
      <c r="D20" s="39"/>
      <c r="E20" s="40"/>
      <c r="F20" s="40"/>
    </row>
    <row r="21" spans="1:7">
      <c r="A21" s="22" t="s">
        <v>45</v>
      </c>
      <c r="B21" s="145">
        <f>B5</f>
        <v>170</v>
      </c>
      <c r="C21" s="146">
        <f t="shared" ref="C21:E21" si="1">C5</f>
        <v>180</v>
      </c>
      <c r="D21" s="146">
        <f t="shared" si="1"/>
        <v>190</v>
      </c>
      <c r="E21" s="97">
        <f t="shared" si="1"/>
        <v>210</v>
      </c>
      <c r="F21" s="40"/>
    </row>
    <row r="22" spans="1:7" ht="18.75">
      <c r="A22" s="12" t="s">
        <v>49</v>
      </c>
      <c r="B22" s="27">
        <f>B8</f>
        <v>0.03</v>
      </c>
      <c r="C22" s="27">
        <f t="shared" ref="C22:E22" si="2">C8</f>
        <v>0.05</v>
      </c>
      <c r="D22" s="27">
        <f t="shared" si="2"/>
        <v>0.06</v>
      </c>
      <c r="E22" s="27">
        <f t="shared" si="2"/>
        <v>7.0000000000000007E-2</v>
      </c>
      <c r="F22" s="40"/>
    </row>
    <row r="23" spans="1:7">
      <c r="A23" s="147" t="s">
        <v>86</v>
      </c>
      <c r="B23" s="154">
        <v>0.05</v>
      </c>
      <c r="C23" s="154">
        <v>0.1</v>
      </c>
      <c r="D23" s="154">
        <v>0.11</v>
      </c>
      <c r="E23" s="154">
        <v>0.12</v>
      </c>
      <c r="F23" s="40"/>
    </row>
    <row r="24" spans="1:7">
      <c r="A24" s="22" t="s">
        <v>81</v>
      </c>
      <c r="B24" s="23">
        <f>B21*B22*B9</f>
        <v>1.02</v>
      </c>
      <c r="C24" s="23">
        <f t="shared" ref="C24:E24" si="3">C21*C22*C9</f>
        <v>1.71</v>
      </c>
      <c r="D24" s="23">
        <f t="shared" si="3"/>
        <v>2.1659999999999999</v>
      </c>
      <c r="E24" s="23">
        <f t="shared" si="3"/>
        <v>2.6459999999999999</v>
      </c>
      <c r="F24" s="46"/>
    </row>
    <row r="25" spans="1:7">
      <c r="A25" s="9" t="s">
        <v>13</v>
      </c>
      <c r="B25" s="98">
        <f>(C25+B24)/(1+B23)</f>
        <v>27.073452673452667</v>
      </c>
      <c r="C25" s="98">
        <f t="shared" ref="C25:D25" si="4">(D25+C24)/(1+C23)</f>
        <v>27.407125307125302</v>
      </c>
      <c r="D25" s="98">
        <f t="shared" si="4"/>
        <v>28.437837837837833</v>
      </c>
      <c r="E25" s="98">
        <f>E24/(E23-H7)</f>
        <v>29.4</v>
      </c>
      <c r="F25" s="46"/>
    </row>
    <row r="26" spans="1:7">
      <c r="E26" s="2"/>
      <c r="F26" s="2"/>
    </row>
    <row r="27" spans="1:7">
      <c r="A27" s="59" t="s">
        <v>66</v>
      </c>
      <c r="B27" s="6"/>
      <c r="C27" s="6"/>
      <c r="D27" s="6"/>
    </row>
    <row r="28" spans="1:7">
      <c r="A28" s="78" t="s">
        <v>65</v>
      </c>
      <c r="B28" s="110">
        <f ca="1">B38</f>
        <v>0.45844144196934355</v>
      </c>
      <c r="C28" s="19">
        <f ca="1">C38</f>
        <v>0.45602231935158583</v>
      </c>
      <c r="D28" s="19">
        <f ca="1">D38</f>
        <v>0.4552154332587281</v>
      </c>
      <c r="E28" s="19">
        <f ca="1">E38</f>
        <v>0.47958016182404878</v>
      </c>
      <c r="F28" s="138"/>
    </row>
    <row r="29" spans="1:7">
      <c r="A29" s="80" t="s">
        <v>10</v>
      </c>
      <c r="B29" s="111">
        <f ca="1">(1-B28)</f>
        <v>0.54155855803065645</v>
      </c>
      <c r="C29" s="20">
        <f ca="1">(1-C28)</f>
        <v>0.54397768064841423</v>
      </c>
      <c r="D29" s="20">
        <f ca="1">(1-D28)</f>
        <v>0.54478456674127185</v>
      </c>
      <c r="E29" s="20">
        <f ca="1">(1-E28)</f>
        <v>0.52041983817595128</v>
      </c>
      <c r="F29" s="138"/>
    </row>
    <row r="30" spans="1:7">
      <c r="A30" s="80" t="s">
        <v>14</v>
      </c>
      <c r="B30" s="112">
        <f ca="1">B28/B29</f>
        <v>0.84652238464559948</v>
      </c>
      <c r="C30" s="18">
        <f ca="1">C28/C29</f>
        <v>0.83831071673384328</v>
      </c>
      <c r="D30" s="18">
        <f ca="1">D28/D29</f>
        <v>0.83558797559498088</v>
      </c>
      <c r="E30" s="18">
        <f ca="1">E28/E29</f>
        <v>0.9215255196745693</v>
      </c>
      <c r="F30" s="138"/>
    </row>
    <row r="31" spans="1:7" ht="18.75">
      <c r="A31" s="78" t="s">
        <v>67</v>
      </c>
      <c r="B31" s="79">
        <f>B8*(1-B9)</f>
        <v>2.4E-2</v>
      </c>
      <c r="C31" s="79">
        <f t="shared" ref="C31:E31" si="5">C8*(1-C9)</f>
        <v>4.0500000000000008E-2</v>
      </c>
      <c r="D31" s="79">
        <f t="shared" si="5"/>
        <v>4.8600000000000004E-2</v>
      </c>
      <c r="E31" s="79">
        <f t="shared" si="5"/>
        <v>5.7400000000000007E-2</v>
      </c>
      <c r="F31" s="138"/>
    </row>
    <row r="32" spans="1:7" ht="17.25">
      <c r="A32" s="106" t="s">
        <v>69</v>
      </c>
      <c r="B32" s="149">
        <f ca="1">$H$6+($H$6-B8)*B28/B29-B25*($H$6-B23)/B37</f>
        <v>0.23810134279410666</v>
      </c>
      <c r="C32" s="149">
        <f ca="1">$H$6+($H$6-C8)*C28/C29-C25*($H$6-C23)/C37</f>
        <v>0.2274489364345425</v>
      </c>
      <c r="D32" s="149">
        <f ca="1">$H$6+($H$6-D8)*D28/D29-D25*($H$6-D23)/D37</f>
        <v>0.22020032509844992</v>
      </c>
      <c r="E32" s="149">
        <f ca="1">$H$6+($H$6-E8)*E28/E29-E25*($H$6-E23)/E37</f>
        <v>0.21985163439133235</v>
      </c>
      <c r="F32" s="135"/>
      <c r="G32" s="47"/>
    </row>
    <row r="33" spans="1:6">
      <c r="A33" s="84" t="s">
        <v>70</v>
      </c>
      <c r="B33" s="114">
        <f ca="1">B31*B28+B32*B29</f>
        <v>0.13994841447600367</v>
      </c>
      <c r="C33" s="114">
        <f t="shared" ref="C33:E33" ca="1" si="6">C31*C28+C32*C29</f>
        <v>0.14219604884135026</v>
      </c>
      <c r="D33" s="114">
        <f t="shared" ca="1" si="6"/>
        <v>0.14208520876142042</v>
      </c>
      <c r="E33" s="114">
        <f t="shared" ca="1" si="6"/>
        <v>0.14194305328135598</v>
      </c>
      <c r="F33" s="138"/>
    </row>
    <row r="34" spans="1:6">
      <c r="A34" s="17" t="s">
        <v>15</v>
      </c>
      <c r="B34" s="24">
        <f>B15</f>
        <v>28</v>
      </c>
      <c r="C34" s="24">
        <f t="shared" ref="C34:E34" si="7">C15</f>
        <v>33.46</v>
      </c>
      <c r="D34" s="24">
        <f t="shared" si="7"/>
        <v>38.806000000000012</v>
      </c>
      <c r="E34" s="24">
        <f t="shared" si="7"/>
        <v>49.017960000000009</v>
      </c>
      <c r="F34" s="46"/>
    </row>
    <row r="35" spans="1:6">
      <c r="A35" s="15" t="s">
        <v>5</v>
      </c>
      <c r="B35" s="16">
        <f ca="1">(C35+B34)/(1+B33)</f>
        <v>370.82162395643121</v>
      </c>
      <c r="C35" s="16">
        <f ca="1">(D35+C34)/(1+C33)</f>
        <v>394.71752228255065</v>
      </c>
      <c r="D35" s="16">
        <f ca="1">(E35+D34)/(1+D33)</f>
        <v>417.38479435957703</v>
      </c>
      <c r="E35" s="16">
        <f ca="1">E34/(E33-H7)</f>
        <v>437.8830000000001</v>
      </c>
      <c r="F35" s="136"/>
    </row>
    <row r="36" spans="1:6">
      <c r="A36" s="17" t="s">
        <v>45</v>
      </c>
      <c r="B36" s="119">
        <f>B5</f>
        <v>170</v>
      </c>
      <c r="C36" s="119">
        <f>C5</f>
        <v>180</v>
      </c>
      <c r="D36" s="119">
        <f>D5</f>
        <v>190</v>
      </c>
      <c r="E36" s="119">
        <f>E5</f>
        <v>210</v>
      </c>
      <c r="F36" s="46"/>
    </row>
    <row r="37" spans="1:6">
      <c r="A37" s="87" t="s">
        <v>56</v>
      </c>
      <c r="B37" s="88">
        <f ca="1">B35-B36</f>
        <v>200.82162395643121</v>
      </c>
      <c r="C37" s="37">
        <f t="shared" ref="C37:E37" ca="1" si="8">C35-C36</f>
        <v>214.71752228255065</v>
      </c>
      <c r="D37" s="37">
        <f t="shared" ca="1" si="8"/>
        <v>227.38479435957703</v>
      </c>
      <c r="E37" s="37">
        <f t="shared" ca="1" si="8"/>
        <v>227.8830000000001</v>
      </c>
      <c r="F37" s="137"/>
    </row>
    <row r="38" spans="1:6" ht="18.75">
      <c r="A38" s="13" t="s">
        <v>53</v>
      </c>
      <c r="B38" s="32">
        <f ca="1">B36/B35</f>
        <v>0.45844144196934355</v>
      </c>
      <c r="C38" s="32">
        <f t="shared" ref="C38:E38" ca="1" si="9">C36/C35</f>
        <v>0.45602231935158583</v>
      </c>
      <c r="D38" s="32">
        <f t="shared" ca="1" si="9"/>
        <v>0.4552154332587281</v>
      </c>
      <c r="E38" s="32">
        <f t="shared" ca="1" si="9"/>
        <v>0.47958016182404878</v>
      </c>
      <c r="F38" s="138"/>
    </row>
    <row r="39" spans="1:6">
      <c r="F39" s="46"/>
    </row>
    <row r="40" spans="1:6">
      <c r="A40" s="59" t="s">
        <v>74</v>
      </c>
      <c r="F40" s="46"/>
    </row>
    <row r="41" spans="1:6">
      <c r="A41" s="116" t="s">
        <v>6</v>
      </c>
      <c r="B41" s="75">
        <f>B18</f>
        <v>33.92</v>
      </c>
      <c r="C41" s="75">
        <f t="shared" ref="C41:E41" si="10">C18</f>
        <v>36.17</v>
      </c>
      <c r="D41" s="75">
        <f t="shared" si="10"/>
        <v>49.57200000000001</v>
      </c>
      <c r="E41" s="75">
        <f t="shared" si="10"/>
        <v>43.263960000000004</v>
      </c>
      <c r="F41" s="39"/>
    </row>
    <row r="42" spans="1:6" ht="17.25">
      <c r="A42" s="106" t="s">
        <v>69</v>
      </c>
      <c r="B42" s="113">
        <f ca="1">B32</f>
        <v>0.23810134279410666</v>
      </c>
      <c r="C42" s="113">
        <f ca="1">C32</f>
        <v>0.2274489364345425</v>
      </c>
      <c r="D42" s="113">
        <f ca="1">D32</f>
        <v>0.22020032509844992</v>
      </c>
      <c r="E42" s="113">
        <f ca="1">E32</f>
        <v>0.21985163439133235</v>
      </c>
      <c r="F42" s="139"/>
    </row>
    <row r="43" spans="1:6">
      <c r="A43" s="91" t="s">
        <v>56</v>
      </c>
      <c r="B43" s="117">
        <f ca="1">(C43+B41)/(1+B42)</f>
        <v>200.82162395643127</v>
      </c>
      <c r="C43" s="118">
        <f ca="1">(D43+C41)/(1+C42)</f>
        <v>214.7175222825507</v>
      </c>
      <c r="D43" s="118">
        <f ca="1">(E43+D41)/(1+D42)</f>
        <v>227.38479435957706</v>
      </c>
      <c r="E43" s="118">
        <f ca="1">E41/(E42-H7)</f>
        <v>227.88300000000007</v>
      </c>
      <c r="F43" s="140"/>
    </row>
    <row r="44" spans="1:6">
      <c r="A44" s="7"/>
    </row>
    <row r="45" spans="1:6">
      <c r="A45" s="59" t="s">
        <v>71</v>
      </c>
      <c r="B45" s="3"/>
      <c r="C45" s="3"/>
      <c r="D45" s="3"/>
    </row>
    <row r="46" spans="1:6" ht="17.25">
      <c r="A46" s="82" t="s">
        <v>60</v>
      </c>
      <c r="B46" s="83">
        <f>$H$6</f>
        <v>0.15</v>
      </c>
      <c r="C46" s="83">
        <f>$H$6</f>
        <v>0.15</v>
      </c>
      <c r="D46" s="83">
        <f>$H$6</f>
        <v>0.15</v>
      </c>
      <c r="E46" s="83">
        <f>$H$6</f>
        <v>0.15</v>
      </c>
      <c r="F46" s="141"/>
    </row>
    <row r="47" spans="1:6">
      <c r="A47" s="12" t="s">
        <v>15</v>
      </c>
      <c r="B47" s="21">
        <f>B15</f>
        <v>28</v>
      </c>
      <c r="C47" s="21">
        <f t="shared" ref="C47:E47" si="11">C15</f>
        <v>33.46</v>
      </c>
      <c r="D47" s="21">
        <f t="shared" si="11"/>
        <v>38.806000000000012</v>
      </c>
      <c r="E47" s="21">
        <f t="shared" si="11"/>
        <v>49.017960000000009</v>
      </c>
      <c r="F47" s="46"/>
    </row>
    <row r="48" spans="1:6">
      <c r="A48" s="94" t="s">
        <v>58</v>
      </c>
      <c r="B48" s="34">
        <f>(C48+B47)/(1+B46)</f>
        <v>343.74817128297866</v>
      </c>
      <c r="C48" s="14">
        <f>(D48+C47)/(1+C46)</f>
        <v>367.31039697542542</v>
      </c>
      <c r="D48" s="14">
        <f>(E48+D47)/(1+D46)</f>
        <v>388.94695652173925</v>
      </c>
      <c r="E48" s="11">
        <f>E47/(E46-$H$7)</f>
        <v>408.48300000000012</v>
      </c>
      <c r="F48" s="46"/>
    </row>
    <row r="49" spans="1:6">
      <c r="A49" s="13" t="s">
        <v>12</v>
      </c>
      <c r="B49" s="34">
        <f>B25</f>
        <v>27.073452673452667</v>
      </c>
      <c r="C49" s="34">
        <f t="shared" ref="C49:E49" si="12">C25</f>
        <v>27.407125307125302</v>
      </c>
      <c r="D49" s="34">
        <f t="shared" si="12"/>
        <v>28.437837837837833</v>
      </c>
      <c r="E49" s="34">
        <f t="shared" si="12"/>
        <v>29.4</v>
      </c>
      <c r="F49" s="46"/>
    </row>
    <row r="50" spans="1:6">
      <c r="A50" s="35" t="s">
        <v>9</v>
      </c>
      <c r="B50" s="36">
        <f>B48+B49</f>
        <v>370.82162395643132</v>
      </c>
      <c r="C50" s="36">
        <f>C48+C49</f>
        <v>394.7175222825507</v>
      </c>
      <c r="D50" s="36">
        <f>D48+D49</f>
        <v>417.38479435957709</v>
      </c>
      <c r="E50" s="36">
        <f>E48+E49</f>
        <v>437.8830000000001</v>
      </c>
      <c r="F50" s="136"/>
    </row>
    <row r="51" spans="1:6">
      <c r="A51" s="41" t="s">
        <v>2</v>
      </c>
      <c r="B51" s="42">
        <f>B5</f>
        <v>170</v>
      </c>
      <c r="C51" s="42">
        <f>C5</f>
        <v>180</v>
      </c>
      <c r="D51" s="42">
        <f>D5</f>
        <v>190</v>
      </c>
      <c r="E51" s="42">
        <f>E5</f>
        <v>210</v>
      </c>
      <c r="F51" s="136"/>
    </row>
    <row r="52" spans="1:6">
      <c r="A52" s="91" t="s">
        <v>56</v>
      </c>
      <c r="B52" s="115">
        <f>B50-B51</f>
        <v>200.82162395643132</v>
      </c>
      <c r="C52" s="93">
        <f t="shared" ref="C52:E52" si="13">C50-C51</f>
        <v>214.7175222825507</v>
      </c>
      <c r="D52" s="93">
        <f t="shared" si="13"/>
        <v>227.38479435957709</v>
      </c>
      <c r="E52" s="93">
        <f t="shared" si="13"/>
        <v>227.8830000000001</v>
      </c>
      <c r="F52" s="137"/>
    </row>
    <row r="53" spans="1:6">
      <c r="B53" s="46"/>
      <c r="C53" s="38"/>
      <c r="D53" s="1"/>
      <c r="E53" s="8"/>
      <c r="F53" s="8"/>
    </row>
    <row r="57" spans="1:6">
      <c r="A57" s="7"/>
    </row>
    <row r="58" spans="1:6">
      <c r="A58" s="7"/>
    </row>
    <row r="59" spans="1:6">
      <c r="A59" s="7"/>
    </row>
    <row r="60" spans="1:6">
      <c r="A60" s="7"/>
    </row>
    <row r="61" spans="1:6">
      <c r="A61" s="7"/>
    </row>
    <row r="62" spans="1:6">
      <c r="A62" s="7"/>
    </row>
    <row r="63" spans="1:6">
      <c r="A63" s="7"/>
    </row>
    <row r="64" spans="1:6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</sheetData>
  <printOptions gridLinesSet="0"/>
  <pageMargins left="0.78740157480314965" right="0.78740157480314965" top="0.98425196850393704" bottom="0.78740157480314965" header="0.51181102362204722" footer="0.51181102362204722"/>
  <pageSetup paperSize="9" scale="87" orientation="portrait" horizontalDpi="180" verticalDpi="180" r:id="rId1"/>
  <headerFooter alignWithMargins="0">
    <oddHeader>&amp;L&amp;"Arial CE,Obyčejné"&amp;10Mařík, M. a kol.: Metody oceňování podniku pro pokročilé
Ekopress 2011&amp;R&amp;"Arial CE,Obyčejné"&amp;10Příklad: Vzájemná shoda variant DCF</oddHeader>
    <oddFooter>&amp;C&amp;"Arial CE,Obyčejné"&amp;10&amp;A&amp;R&amp;"Arial CE,Obyčejné"&amp;10©  Miloš Mařík, Pavla Maříková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Úvod</vt:lpstr>
      <vt:lpstr>1-MM, cílová struktura</vt:lpstr>
      <vt:lpstr>2-MM, stabilita, iterace</vt:lpstr>
      <vt:lpstr>3 -MM, růst, iterace</vt:lpstr>
      <vt:lpstr>4-Modif. funce</vt:lpstr>
      <vt:lpstr>5-Nejisté DS</vt:lpstr>
      <vt:lpstr>6-Nejisté DS od 2. roku</vt:lpstr>
      <vt:lpstr>7,8-Jisté DS+Miles-Ezzel </vt:lpstr>
      <vt:lpstr>9-Univerzální reagenční funkce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Vzájemná shoda variant metody DCF</dc:title>
  <dc:subject>Metody oceňování podniku pro pokročilé</dc:subject>
  <dc:creator>Mařík Miloš, Maříková Pavla</dc:creator>
  <cp:lastModifiedBy>Miloš Mařík</cp:lastModifiedBy>
  <cp:lastPrinted>2013-04-15T09:26:41Z</cp:lastPrinted>
  <dcterms:created xsi:type="dcterms:W3CDTF">2012-01-14T10:47:41Z</dcterms:created>
  <dcterms:modified xsi:type="dcterms:W3CDTF">2013-04-15T11:04:16Z</dcterms:modified>
</cp:coreProperties>
</file>